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D:\Dropbox (UoR - Stephen Burt)\Current projects\2018 PRT response times\Michael de Podesta\"/>
    </mc:Choice>
  </mc:AlternateContent>
  <xr:revisionPtr revIDLastSave="0" documentId="8_{C2863108-484F-40A0-A47E-E8384367E128}" xr6:coauthVersionLast="44" xr6:coauthVersionMax="44" xr10:uidLastSave="{00000000-0000-0000-0000-000000000000}"/>
  <bookViews>
    <workbookView xWindow="-108" yWindow="-108" windowWidth="30936" windowHeight="17040" tabRatio="715" xr2:uid="{00000000-000D-0000-FFFF-FFFF00000000}"/>
  </bookViews>
  <sheets>
    <sheet name="Air Cooling" sheetId="1" r:id="rId1"/>
    <sheet name="Results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6" i="1" l="1"/>
  <c r="AI18" i="1"/>
  <c r="AI19" i="1" s="1"/>
  <c r="AI20" i="1" s="1"/>
  <c r="AI21" i="1" s="1"/>
  <c r="AI22" i="1" s="1"/>
  <c r="AI23" i="1" s="1"/>
  <c r="AI24" i="1" s="1"/>
  <c r="AI25" i="1" s="1"/>
  <c r="AI26" i="1" s="1"/>
  <c r="AI27" i="1" s="1"/>
  <c r="AI28" i="1" s="1"/>
  <c r="AI29" i="1" s="1"/>
  <c r="AI30" i="1" s="1"/>
  <c r="AI31" i="1" s="1"/>
  <c r="AI32" i="1" s="1"/>
  <c r="AI33" i="1" s="1"/>
  <c r="AI34" i="1" s="1"/>
  <c r="AI35" i="1" s="1"/>
  <c r="AI36" i="1" s="1"/>
  <c r="AI37" i="1" s="1"/>
  <c r="AI38" i="1" s="1"/>
  <c r="AI39" i="1" s="1"/>
  <c r="AI40" i="1" s="1"/>
  <c r="AI41" i="1" s="1"/>
  <c r="AI42" i="1" s="1"/>
  <c r="AI43" i="1" s="1"/>
  <c r="AI44" i="1" s="1"/>
  <c r="AI45" i="1" s="1"/>
  <c r="AI46" i="1" s="1"/>
  <c r="AI47" i="1" s="1"/>
  <c r="AI48" i="1" s="1"/>
  <c r="AI49" i="1" s="1"/>
  <c r="AI50" i="1" s="1"/>
  <c r="AI51" i="1" s="1"/>
  <c r="AI52" i="1" s="1"/>
  <c r="AI53" i="1" s="1"/>
  <c r="AI54" i="1" s="1"/>
  <c r="AI55" i="1" s="1"/>
  <c r="AI56" i="1" s="1"/>
  <c r="AI57" i="1" s="1"/>
  <c r="AI58" i="1" s="1"/>
  <c r="AI59" i="1" s="1"/>
  <c r="AI60" i="1" s="1"/>
  <c r="AI61" i="1" s="1"/>
  <c r="AI62" i="1" s="1"/>
  <c r="AI63" i="1" s="1"/>
  <c r="AI64" i="1" s="1"/>
  <c r="AI65" i="1" s="1"/>
  <c r="AI66" i="1" s="1"/>
  <c r="AI67" i="1" s="1"/>
  <c r="AI68" i="1" s="1"/>
  <c r="AI69" i="1" s="1"/>
  <c r="AI70" i="1" s="1"/>
  <c r="AI71" i="1" s="1"/>
  <c r="AI72" i="1" s="1"/>
  <c r="AI73" i="1" s="1"/>
  <c r="AI74" i="1" s="1"/>
  <c r="AI75" i="1" s="1"/>
  <c r="AI76" i="1" s="1"/>
  <c r="AI77" i="1" s="1"/>
  <c r="AI78" i="1" s="1"/>
  <c r="AI79" i="1" s="1"/>
  <c r="AI80" i="1" s="1"/>
  <c r="AI81" i="1" s="1"/>
  <c r="AI82" i="1" s="1"/>
  <c r="AI83" i="1" s="1"/>
  <c r="AI84" i="1" s="1"/>
  <c r="AI85" i="1" s="1"/>
  <c r="AI86" i="1" s="1"/>
  <c r="AI87" i="1" s="1"/>
  <c r="AI88" i="1" s="1"/>
  <c r="AI89" i="1" s="1"/>
  <c r="AI90" i="1" s="1"/>
  <c r="AI91" i="1" s="1"/>
  <c r="AI92" i="1" s="1"/>
  <c r="AI93" i="1" s="1"/>
  <c r="AI94" i="1" s="1"/>
  <c r="AI95" i="1" s="1"/>
  <c r="AI96" i="1" s="1"/>
  <c r="AI97" i="1" s="1"/>
  <c r="AI98" i="1" s="1"/>
  <c r="AI99" i="1" s="1"/>
  <c r="AI100" i="1" s="1"/>
  <c r="AI101" i="1" s="1"/>
  <c r="AI102" i="1" s="1"/>
  <c r="AI103" i="1" s="1"/>
  <c r="AI104" i="1" s="1"/>
  <c r="AI105" i="1" s="1"/>
  <c r="AI106" i="1" s="1"/>
  <c r="AI107" i="1" s="1"/>
  <c r="AI108" i="1" s="1"/>
  <c r="AI109" i="1" s="1"/>
  <c r="AI110" i="1" s="1"/>
  <c r="AI111" i="1" s="1"/>
  <c r="AI112" i="1" s="1"/>
  <c r="AI113" i="1" s="1"/>
  <c r="AI114" i="1" s="1"/>
  <c r="AI115" i="1" s="1"/>
  <c r="AI116" i="1" s="1"/>
  <c r="AI117" i="1" s="1"/>
  <c r="AI118" i="1" s="1"/>
  <c r="AI119" i="1" s="1"/>
  <c r="AI120" i="1" s="1"/>
  <c r="AI121" i="1" s="1"/>
  <c r="AI122" i="1" s="1"/>
  <c r="AI123" i="1" s="1"/>
  <c r="AI124" i="1" s="1"/>
  <c r="AI125" i="1" s="1"/>
  <c r="AI126" i="1" s="1"/>
  <c r="AI127" i="1" s="1"/>
  <c r="AI128" i="1" s="1"/>
  <c r="AI129" i="1" s="1"/>
  <c r="AI130" i="1" s="1"/>
  <c r="AI131" i="1" s="1"/>
  <c r="AI132" i="1" s="1"/>
  <c r="AI133" i="1" s="1"/>
  <c r="AI134" i="1" s="1"/>
  <c r="AI135" i="1" s="1"/>
  <c r="AI136" i="1" s="1"/>
  <c r="AI137" i="1" s="1"/>
  <c r="AI138" i="1" s="1"/>
  <c r="AI139" i="1" s="1"/>
  <c r="AI140" i="1" s="1"/>
  <c r="AI141" i="1" s="1"/>
  <c r="AI142" i="1" s="1"/>
  <c r="AI143" i="1" s="1"/>
  <c r="AI144" i="1" s="1"/>
  <c r="AI145" i="1" s="1"/>
  <c r="AI146" i="1" s="1"/>
  <c r="AI147" i="1" s="1"/>
  <c r="AI148" i="1" s="1"/>
  <c r="AI149" i="1" s="1"/>
  <c r="AI150" i="1" s="1"/>
  <c r="AI151" i="1" s="1"/>
  <c r="AI152" i="1" s="1"/>
  <c r="AI153" i="1" s="1"/>
  <c r="AI154" i="1" s="1"/>
  <c r="AI155" i="1" s="1"/>
  <c r="AI156" i="1" s="1"/>
  <c r="AI157" i="1" s="1"/>
  <c r="AI158" i="1" s="1"/>
  <c r="AI159" i="1" s="1"/>
  <c r="AI160" i="1" s="1"/>
  <c r="AI161" i="1" s="1"/>
  <c r="AI162" i="1" s="1"/>
  <c r="AI163" i="1" s="1"/>
  <c r="AI164" i="1" s="1"/>
  <c r="AI165" i="1" s="1"/>
  <c r="AI166" i="1" s="1"/>
  <c r="AI167" i="1" s="1"/>
  <c r="AI168" i="1" s="1"/>
  <c r="AI169" i="1" s="1"/>
  <c r="AI170" i="1" s="1"/>
  <c r="AI171" i="1" s="1"/>
  <c r="AI172" i="1" s="1"/>
  <c r="AI173" i="1" s="1"/>
  <c r="AI174" i="1" s="1"/>
  <c r="AI175" i="1" s="1"/>
  <c r="AI176" i="1" s="1"/>
  <c r="AI177" i="1" s="1"/>
  <c r="AI178" i="1" s="1"/>
  <c r="AI179" i="1" s="1"/>
  <c r="AI180" i="1" s="1"/>
  <c r="AI181" i="1" s="1"/>
  <c r="AI182" i="1" s="1"/>
  <c r="AI183" i="1" s="1"/>
  <c r="AI184" i="1" s="1"/>
  <c r="AI185" i="1" s="1"/>
  <c r="AI186" i="1" s="1"/>
  <c r="AI187" i="1" s="1"/>
  <c r="AI188" i="1" s="1"/>
  <c r="AI189" i="1" s="1"/>
  <c r="AI190" i="1" s="1"/>
  <c r="AI191" i="1" s="1"/>
  <c r="AI192" i="1" s="1"/>
  <c r="AI193" i="1" s="1"/>
  <c r="AI194" i="1" s="1"/>
  <c r="AI195" i="1" s="1"/>
  <c r="AI196" i="1" s="1"/>
  <c r="AI197" i="1" s="1"/>
  <c r="AI198" i="1" s="1"/>
  <c r="AI199" i="1" s="1"/>
  <c r="AI200" i="1" s="1"/>
  <c r="AI201" i="1" s="1"/>
  <c r="AI202" i="1" s="1"/>
  <c r="AI203" i="1" s="1"/>
  <c r="AI204" i="1" s="1"/>
  <c r="AI205" i="1" s="1"/>
  <c r="AI206" i="1" s="1"/>
  <c r="AI207" i="1" s="1"/>
  <c r="AI208" i="1" s="1"/>
  <c r="AI209" i="1" s="1"/>
  <c r="AI210" i="1" s="1"/>
  <c r="AI211" i="1" s="1"/>
  <c r="AI212" i="1" s="1"/>
  <c r="AI213" i="1" s="1"/>
  <c r="AI214" i="1" s="1"/>
  <c r="AI215" i="1" s="1"/>
  <c r="AI216" i="1" s="1"/>
  <c r="AI217" i="1" s="1"/>
  <c r="AI218" i="1" s="1"/>
  <c r="AI219" i="1" s="1"/>
  <c r="AI220" i="1" s="1"/>
  <c r="AI221" i="1" s="1"/>
  <c r="AI222" i="1" s="1"/>
  <c r="AI223" i="1" s="1"/>
  <c r="AI224" i="1" s="1"/>
  <c r="AI225" i="1" s="1"/>
  <c r="AC128" i="1"/>
  <c r="AG128" i="1"/>
  <c r="AK128" i="1"/>
  <c r="AC129" i="1"/>
  <c r="AG129" i="1"/>
  <c r="AK129" i="1" s="1"/>
  <c r="AC130" i="1"/>
  <c r="AG130" i="1"/>
  <c r="AK130" i="1" s="1"/>
  <c r="AC131" i="1"/>
  <c r="AG131" i="1"/>
  <c r="AK131" i="1" s="1"/>
  <c r="AC132" i="1"/>
  <c r="AG132" i="1"/>
  <c r="AK132" i="1"/>
  <c r="AC133" i="1"/>
  <c r="AG133" i="1"/>
  <c r="AK133" i="1" s="1"/>
  <c r="AC134" i="1"/>
  <c r="AG134" i="1"/>
  <c r="AK134" i="1"/>
  <c r="AC135" i="1"/>
  <c r="AG135" i="1"/>
  <c r="AK135" i="1" s="1"/>
  <c r="AC136" i="1"/>
  <c r="AG136" i="1"/>
  <c r="AK136" i="1"/>
  <c r="AC137" i="1"/>
  <c r="AG137" i="1"/>
  <c r="AK137" i="1" s="1"/>
  <c r="AC138" i="1"/>
  <c r="AG138" i="1"/>
  <c r="AK138" i="1" s="1"/>
  <c r="AC139" i="1"/>
  <c r="AG139" i="1"/>
  <c r="AK139" i="1"/>
  <c r="AC140" i="1"/>
  <c r="AG140" i="1"/>
  <c r="AK140" i="1"/>
  <c r="AC141" i="1"/>
  <c r="AG141" i="1"/>
  <c r="AK141" i="1"/>
  <c r="AC142" i="1"/>
  <c r="AG142" i="1"/>
  <c r="AK142" i="1" s="1"/>
  <c r="AC143" i="1"/>
  <c r="AG143" i="1"/>
  <c r="AK143" i="1" s="1"/>
  <c r="AC144" i="1"/>
  <c r="AG144" i="1"/>
  <c r="AK144" i="1" s="1"/>
  <c r="AC145" i="1"/>
  <c r="AG145" i="1"/>
  <c r="AK145" i="1" s="1"/>
  <c r="AC146" i="1"/>
  <c r="AG146" i="1"/>
  <c r="AK146" i="1" s="1"/>
  <c r="AC147" i="1"/>
  <c r="AG147" i="1"/>
  <c r="AK147" i="1"/>
  <c r="AC148" i="1"/>
  <c r="AG148" i="1"/>
  <c r="AK148" i="1" s="1"/>
  <c r="AC149" i="1"/>
  <c r="AG149" i="1"/>
  <c r="AK149" i="1" s="1"/>
  <c r="AC150" i="1"/>
  <c r="AG150" i="1"/>
  <c r="AK150" i="1"/>
  <c r="AC151" i="1"/>
  <c r="AG151" i="1"/>
  <c r="AK151" i="1" s="1"/>
  <c r="AC152" i="1"/>
  <c r="AG152" i="1"/>
  <c r="AK152" i="1"/>
  <c r="AC153" i="1"/>
  <c r="AG153" i="1"/>
  <c r="AK153" i="1" s="1"/>
  <c r="AC154" i="1"/>
  <c r="AG154" i="1"/>
  <c r="AK154" i="1"/>
  <c r="AC155" i="1"/>
  <c r="AG155" i="1"/>
  <c r="AK155" i="1" s="1"/>
  <c r="AC156" i="1"/>
  <c r="AG156" i="1"/>
  <c r="AK156" i="1"/>
  <c r="AC157" i="1"/>
  <c r="AG157" i="1"/>
  <c r="AK157" i="1" s="1"/>
  <c r="AC158" i="1"/>
  <c r="AG158" i="1"/>
  <c r="AK158" i="1" s="1"/>
  <c r="AC159" i="1"/>
  <c r="AG159" i="1"/>
  <c r="AK159" i="1" s="1"/>
  <c r="AC160" i="1"/>
  <c r="AG160" i="1"/>
  <c r="AK160" i="1" s="1"/>
  <c r="AC161" i="1"/>
  <c r="AG161" i="1"/>
  <c r="AK161" i="1" s="1"/>
  <c r="AC162" i="1"/>
  <c r="AG162" i="1"/>
  <c r="AK162" i="1" s="1"/>
  <c r="AC163" i="1"/>
  <c r="AG163" i="1"/>
  <c r="AK163" i="1" s="1"/>
  <c r="AC164" i="1"/>
  <c r="AG164" i="1"/>
  <c r="AK164" i="1" s="1"/>
  <c r="AC165" i="1"/>
  <c r="AG165" i="1"/>
  <c r="AK165" i="1" s="1"/>
  <c r="AC166" i="1"/>
  <c r="AG166" i="1"/>
  <c r="AK166" i="1" s="1"/>
  <c r="AC167" i="1"/>
  <c r="AG167" i="1"/>
  <c r="AK167" i="1" s="1"/>
  <c r="AC168" i="1"/>
  <c r="AG168" i="1"/>
  <c r="AK168" i="1" s="1"/>
  <c r="AC169" i="1"/>
  <c r="AG169" i="1"/>
  <c r="AK169" i="1" s="1"/>
  <c r="AC170" i="1"/>
  <c r="AG170" i="1"/>
  <c r="AK170" i="1"/>
  <c r="AC171" i="1"/>
  <c r="AG171" i="1"/>
  <c r="AK171" i="1" s="1"/>
  <c r="AC172" i="1"/>
  <c r="AG172" i="1"/>
  <c r="AK172" i="1"/>
  <c r="AC173" i="1"/>
  <c r="AG173" i="1"/>
  <c r="AK173" i="1" s="1"/>
  <c r="AC174" i="1"/>
  <c r="AG174" i="1"/>
  <c r="AK174" i="1"/>
  <c r="AC175" i="1"/>
  <c r="AG175" i="1"/>
  <c r="AK175" i="1" s="1"/>
  <c r="AC176" i="1"/>
  <c r="AG176" i="1"/>
  <c r="AK176" i="1" s="1"/>
  <c r="AC177" i="1"/>
  <c r="AG177" i="1"/>
  <c r="AK177" i="1" s="1"/>
  <c r="AC178" i="1"/>
  <c r="AG178" i="1"/>
  <c r="AK178" i="1" s="1"/>
  <c r="AC179" i="1"/>
  <c r="AG179" i="1"/>
  <c r="AK179" i="1" s="1"/>
  <c r="AC180" i="1"/>
  <c r="AG180" i="1"/>
  <c r="AK180" i="1" s="1"/>
  <c r="AC181" i="1"/>
  <c r="AG181" i="1"/>
  <c r="AK181" i="1" s="1"/>
  <c r="AC182" i="1"/>
  <c r="AG182" i="1"/>
  <c r="AK182" i="1" s="1"/>
  <c r="AC183" i="1"/>
  <c r="AG183" i="1"/>
  <c r="AK183" i="1" s="1"/>
  <c r="AC184" i="1"/>
  <c r="AG184" i="1"/>
  <c r="AK184" i="1" s="1"/>
  <c r="AC185" i="1"/>
  <c r="AG185" i="1"/>
  <c r="AK185" i="1" s="1"/>
  <c r="AC186" i="1"/>
  <c r="AG186" i="1"/>
  <c r="AK186" i="1" s="1"/>
  <c r="AC187" i="1"/>
  <c r="AG187" i="1"/>
  <c r="AK187" i="1" s="1"/>
  <c r="AC188" i="1"/>
  <c r="AG188" i="1"/>
  <c r="AK188" i="1" s="1"/>
  <c r="AC189" i="1"/>
  <c r="AG189" i="1"/>
  <c r="AK189" i="1"/>
  <c r="AC190" i="1"/>
  <c r="AG190" i="1"/>
  <c r="AK190" i="1"/>
  <c r="AC191" i="1"/>
  <c r="AG191" i="1"/>
  <c r="AK191" i="1"/>
  <c r="AC192" i="1"/>
  <c r="AG192" i="1"/>
  <c r="AK192" i="1" s="1"/>
  <c r="AC193" i="1"/>
  <c r="AG193" i="1"/>
  <c r="AK193" i="1"/>
  <c r="AC194" i="1"/>
  <c r="AG194" i="1"/>
  <c r="AK194" i="1"/>
  <c r="AC195" i="1"/>
  <c r="AG195" i="1"/>
  <c r="AK195" i="1"/>
  <c r="AC196" i="1"/>
  <c r="AG196" i="1"/>
  <c r="AK196" i="1" s="1"/>
  <c r="AC197" i="1"/>
  <c r="AG197" i="1"/>
  <c r="AK197" i="1"/>
  <c r="AC198" i="1"/>
  <c r="AG198" i="1"/>
  <c r="AK198" i="1"/>
  <c r="AC199" i="1"/>
  <c r="AG199" i="1"/>
  <c r="AK199" i="1"/>
  <c r="AC200" i="1"/>
  <c r="AG200" i="1"/>
  <c r="AK200" i="1"/>
  <c r="AC201" i="1"/>
  <c r="AG201" i="1"/>
  <c r="AK201" i="1" s="1"/>
  <c r="AC202" i="1"/>
  <c r="AG202" i="1"/>
  <c r="AK202" i="1"/>
  <c r="AC203" i="1"/>
  <c r="AG203" i="1"/>
  <c r="AK203" i="1"/>
  <c r="AC204" i="1"/>
  <c r="AG204" i="1"/>
  <c r="AK204" i="1"/>
  <c r="AC205" i="1"/>
  <c r="AG205" i="1"/>
  <c r="AK205" i="1"/>
  <c r="AC206" i="1"/>
  <c r="AG206" i="1"/>
  <c r="AK206" i="1" s="1"/>
  <c r="AC207" i="1"/>
  <c r="AG207" i="1"/>
  <c r="AK207" i="1"/>
  <c r="AC208" i="1"/>
  <c r="AG208" i="1"/>
  <c r="AK208" i="1"/>
  <c r="AC209" i="1"/>
  <c r="AG209" i="1"/>
  <c r="AK209" i="1"/>
  <c r="AC210" i="1"/>
  <c r="AG210" i="1"/>
  <c r="AK210" i="1" s="1"/>
  <c r="AC211" i="1"/>
  <c r="AG211" i="1"/>
  <c r="AK211" i="1" s="1"/>
  <c r="AC212" i="1"/>
  <c r="AG212" i="1"/>
  <c r="AK212" i="1" s="1"/>
  <c r="AC213" i="1"/>
  <c r="AG213" i="1"/>
  <c r="AK213" i="1" s="1"/>
  <c r="AC214" i="1"/>
  <c r="AG214" i="1"/>
  <c r="AK214" i="1"/>
  <c r="AC215" i="1"/>
  <c r="AG215" i="1"/>
  <c r="AK215" i="1"/>
  <c r="AC216" i="1"/>
  <c r="AG216" i="1"/>
  <c r="AK216" i="1" s="1"/>
  <c r="AC217" i="1"/>
  <c r="AG217" i="1"/>
  <c r="AK217" i="1" s="1"/>
  <c r="AC218" i="1"/>
  <c r="AG218" i="1"/>
  <c r="AK218" i="1"/>
  <c r="AC219" i="1"/>
  <c r="AG219" i="1"/>
  <c r="AK219" i="1" s="1"/>
  <c r="AC220" i="1"/>
  <c r="AG220" i="1"/>
  <c r="AK220" i="1"/>
  <c r="AC221" i="1"/>
  <c r="AG221" i="1"/>
  <c r="AK221" i="1" s="1"/>
  <c r="AC222" i="1"/>
  <c r="AG222" i="1"/>
  <c r="AK222" i="1"/>
  <c r="AC223" i="1"/>
  <c r="AG223" i="1"/>
  <c r="AK223" i="1" s="1"/>
  <c r="AC224" i="1"/>
  <c r="AG224" i="1"/>
  <c r="AK224" i="1"/>
  <c r="AC225" i="1"/>
  <c r="AG225" i="1"/>
  <c r="AK225" i="1" s="1"/>
  <c r="X4" i="1"/>
  <c r="X5" i="1" s="1"/>
  <c r="AD5" i="1" l="1"/>
  <c r="AA5" i="1"/>
  <c r="AA6" i="1" s="1"/>
  <c r="AA7" i="1" s="1"/>
  <c r="AS19" i="1"/>
  <c r="AS20" i="1" s="1"/>
  <c r="AS21" i="1" s="1"/>
  <c r="AS22" i="1" s="1"/>
  <c r="AU19" i="1"/>
  <c r="AU20" i="1" s="1"/>
  <c r="AU21" i="1" s="1"/>
  <c r="AT19" i="1"/>
  <c r="AT20" i="1" s="1"/>
  <c r="AT21" i="1" s="1"/>
  <c r="AW18" i="1"/>
  <c r="AX18" i="1" s="1"/>
  <c r="O8" i="7"/>
  <c r="P8" i="7"/>
  <c r="AI5" i="1"/>
  <c r="AI11" i="1" s="1"/>
  <c r="AI12" i="1" s="1"/>
  <c r="S4" i="1"/>
  <c r="E8" i="1" s="1"/>
  <c r="AG127" i="1"/>
  <c r="AK127" i="1" s="1"/>
  <c r="AC127" i="1"/>
  <c r="AK126" i="1"/>
  <c r="AG126" i="1"/>
  <c r="AC126" i="1"/>
  <c r="AG125" i="1"/>
  <c r="AK125" i="1" s="1"/>
  <c r="AC125" i="1"/>
  <c r="AG124" i="1"/>
  <c r="AK124" i="1" s="1"/>
  <c r="AC124" i="1"/>
  <c r="AG123" i="1"/>
  <c r="AK123" i="1" s="1"/>
  <c r="AC123" i="1"/>
  <c r="AG122" i="1"/>
  <c r="AK122" i="1" s="1"/>
  <c r="AC122" i="1"/>
  <c r="AG121" i="1"/>
  <c r="AK121" i="1" s="1"/>
  <c r="AC121" i="1"/>
  <c r="AG120" i="1"/>
  <c r="AK120" i="1" s="1"/>
  <c r="AC120" i="1"/>
  <c r="AK119" i="1"/>
  <c r="AG119" i="1"/>
  <c r="AC119" i="1"/>
  <c r="AG118" i="1"/>
  <c r="AK118" i="1" s="1"/>
  <c r="AC118" i="1"/>
  <c r="AG117" i="1"/>
  <c r="AK117" i="1" s="1"/>
  <c r="AC117" i="1"/>
  <c r="AG116" i="1"/>
  <c r="AK116" i="1" s="1"/>
  <c r="AC116" i="1"/>
  <c r="AG115" i="1"/>
  <c r="AK115" i="1" s="1"/>
  <c r="AC115" i="1"/>
  <c r="AG114" i="1"/>
  <c r="AK114" i="1" s="1"/>
  <c r="AC114" i="1"/>
  <c r="AG113" i="1"/>
  <c r="AK113" i="1" s="1"/>
  <c r="AC113" i="1"/>
  <c r="AG112" i="1"/>
  <c r="AK112" i="1" s="1"/>
  <c r="AC112" i="1"/>
  <c r="AG111" i="1"/>
  <c r="AK111" i="1" s="1"/>
  <c r="AC111" i="1"/>
  <c r="AG110" i="1"/>
  <c r="AK110" i="1" s="1"/>
  <c r="AC110" i="1"/>
  <c r="AG109" i="1"/>
  <c r="AK109" i="1" s="1"/>
  <c r="AC109" i="1"/>
  <c r="AG108" i="1"/>
  <c r="AK108" i="1" s="1"/>
  <c r="AC108" i="1"/>
  <c r="AG107" i="1"/>
  <c r="AK107" i="1" s="1"/>
  <c r="AC107" i="1"/>
  <c r="AG106" i="1"/>
  <c r="AK106" i="1" s="1"/>
  <c r="AC106" i="1"/>
  <c r="AG105" i="1"/>
  <c r="AK105" i="1" s="1"/>
  <c r="AC105" i="1"/>
  <c r="AG104" i="1"/>
  <c r="AK104" i="1" s="1"/>
  <c r="AC104" i="1"/>
  <c r="AG103" i="1"/>
  <c r="AK103" i="1" s="1"/>
  <c r="AC103" i="1"/>
  <c r="AG102" i="1"/>
  <c r="AK102" i="1" s="1"/>
  <c r="AC102" i="1"/>
  <c r="AG101" i="1"/>
  <c r="AK101" i="1" s="1"/>
  <c r="AC101" i="1"/>
  <c r="AG100" i="1"/>
  <c r="AK100" i="1" s="1"/>
  <c r="AC100" i="1"/>
  <c r="AG99" i="1"/>
  <c r="AK99" i="1" s="1"/>
  <c r="AC99" i="1"/>
  <c r="AG98" i="1"/>
  <c r="AK98" i="1" s="1"/>
  <c r="AC98" i="1"/>
  <c r="AG97" i="1"/>
  <c r="AK97" i="1" s="1"/>
  <c r="AC97" i="1"/>
  <c r="AG96" i="1"/>
  <c r="AK96" i="1" s="1"/>
  <c r="AC96" i="1"/>
  <c r="AK95" i="1"/>
  <c r="AG95" i="1"/>
  <c r="AC95" i="1"/>
  <c r="AG94" i="1"/>
  <c r="AK94" i="1" s="1"/>
  <c r="AC94" i="1"/>
  <c r="AG93" i="1"/>
  <c r="AK93" i="1" s="1"/>
  <c r="AC93" i="1"/>
  <c r="AG92" i="1"/>
  <c r="AK92" i="1" s="1"/>
  <c r="AC92" i="1"/>
  <c r="AG91" i="1"/>
  <c r="AK91" i="1" s="1"/>
  <c r="AC91" i="1"/>
  <c r="AG90" i="1"/>
  <c r="AK90" i="1" s="1"/>
  <c r="AC90" i="1"/>
  <c r="AG89" i="1"/>
  <c r="AK89" i="1" s="1"/>
  <c r="AC89" i="1"/>
  <c r="AG88" i="1"/>
  <c r="AK88" i="1" s="1"/>
  <c r="AC88" i="1"/>
  <c r="AK87" i="1"/>
  <c r="AG87" i="1"/>
  <c r="AC87" i="1"/>
  <c r="AG86" i="1"/>
  <c r="AK86" i="1" s="1"/>
  <c r="AC86" i="1"/>
  <c r="AG85" i="1"/>
  <c r="AK85" i="1" s="1"/>
  <c r="AC85" i="1"/>
  <c r="AG84" i="1"/>
  <c r="AK84" i="1" s="1"/>
  <c r="AC84" i="1"/>
  <c r="AG83" i="1"/>
  <c r="AK83" i="1" s="1"/>
  <c r="AC83" i="1"/>
  <c r="AG82" i="1"/>
  <c r="AK82" i="1" s="1"/>
  <c r="AC82" i="1"/>
  <c r="AG81" i="1"/>
  <c r="AK81" i="1" s="1"/>
  <c r="AC81" i="1"/>
  <c r="AG80" i="1"/>
  <c r="AK80" i="1" s="1"/>
  <c r="AC80" i="1"/>
  <c r="AG79" i="1"/>
  <c r="AK79" i="1" s="1"/>
  <c r="AC79" i="1"/>
  <c r="AG78" i="1"/>
  <c r="AK78" i="1" s="1"/>
  <c r="AC78" i="1"/>
  <c r="AG77" i="1"/>
  <c r="AK77" i="1" s="1"/>
  <c r="AC77" i="1"/>
  <c r="AG76" i="1"/>
  <c r="AK76" i="1" s="1"/>
  <c r="AC76" i="1"/>
  <c r="AG75" i="1"/>
  <c r="AK75" i="1" s="1"/>
  <c r="AC75" i="1"/>
  <c r="AG74" i="1"/>
  <c r="AK74" i="1" s="1"/>
  <c r="AC74" i="1"/>
  <c r="AG73" i="1"/>
  <c r="AK73" i="1" s="1"/>
  <c r="AC73" i="1"/>
  <c r="AG72" i="1"/>
  <c r="AK72" i="1" s="1"/>
  <c r="AC72" i="1"/>
  <c r="AK71" i="1"/>
  <c r="AG71" i="1"/>
  <c r="AC71" i="1"/>
  <c r="AG70" i="1"/>
  <c r="AK70" i="1" s="1"/>
  <c r="AC70" i="1"/>
  <c r="AG69" i="1"/>
  <c r="AK69" i="1" s="1"/>
  <c r="AC69" i="1"/>
  <c r="AG68" i="1"/>
  <c r="AK68" i="1" s="1"/>
  <c r="AC68" i="1"/>
  <c r="AG67" i="1"/>
  <c r="AK67" i="1" s="1"/>
  <c r="AC67" i="1"/>
  <c r="AG66" i="1"/>
  <c r="AK66" i="1" s="1"/>
  <c r="AC66" i="1"/>
  <c r="AG65" i="1"/>
  <c r="AK65" i="1" s="1"/>
  <c r="AC65" i="1"/>
  <c r="AG64" i="1"/>
  <c r="AK64" i="1" s="1"/>
  <c r="AC64" i="1"/>
  <c r="AG63" i="1"/>
  <c r="AK63" i="1" s="1"/>
  <c r="AC63" i="1"/>
  <c r="AG62" i="1"/>
  <c r="AK62" i="1" s="1"/>
  <c r="AC62" i="1"/>
  <c r="AG61" i="1"/>
  <c r="AK61" i="1" s="1"/>
  <c r="AC61" i="1"/>
  <c r="AG60" i="1"/>
  <c r="AK60" i="1" s="1"/>
  <c r="AC60" i="1"/>
  <c r="AG59" i="1"/>
  <c r="AK59" i="1" s="1"/>
  <c r="AC59" i="1"/>
  <c r="AG58" i="1"/>
  <c r="AK58" i="1" s="1"/>
  <c r="AC58" i="1"/>
  <c r="AG57" i="1"/>
  <c r="AK57" i="1" s="1"/>
  <c r="AC57" i="1"/>
  <c r="AG56" i="1"/>
  <c r="AK56" i="1" s="1"/>
  <c r="AC56" i="1"/>
  <c r="AG55" i="1"/>
  <c r="AK55" i="1" s="1"/>
  <c r="AC55" i="1"/>
  <c r="AG54" i="1"/>
  <c r="AK54" i="1" s="1"/>
  <c r="AC54" i="1"/>
  <c r="AG53" i="1"/>
  <c r="AK53" i="1" s="1"/>
  <c r="AC53" i="1"/>
  <c r="AG52" i="1"/>
  <c r="AK52" i="1" s="1"/>
  <c r="AC52" i="1"/>
  <c r="AG51" i="1"/>
  <c r="AK51" i="1" s="1"/>
  <c r="AC51" i="1"/>
  <c r="AG50" i="1"/>
  <c r="AK50" i="1" s="1"/>
  <c r="AC50" i="1"/>
  <c r="AG49" i="1"/>
  <c r="AK49" i="1" s="1"/>
  <c r="AC49" i="1"/>
  <c r="AG48" i="1"/>
  <c r="AK48" i="1" s="1"/>
  <c r="AC48" i="1"/>
  <c r="AG47" i="1"/>
  <c r="AK47" i="1" s="1"/>
  <c r="AC47" i="1"/>
  <c r="AG46" i="1"/>
  <c r="AK46" i="1" s="1"/>
  <c r="AC46" i="1"/>
  <c r="AK45" i="1"/>
  <c r="AG45" i="1"/>
  <c r="AC45" i="1"/>
  <c r="AG44" i="1"/>
  <c r="AK44" i="1" s="1"/>
  <c r="AC44" i="1"/>
  <c r="AG43" i="1"/>
  <c r="AK43" i="1" s="1"/>
  <c r="AC43" i="1"/>
  <c r="AK42" i="1"/>
  <c r="AG42" i="1"/>
  <c r="AC42" i="1"/>
  <c r="AG41" i="1"/>
  <c r="AK41" i="1" s="1"/>
  <c r="AC41" i="1"/>
  <c r="AG40" i="1"/>
  <c r="AK40" i="1" s="1"/>
  <c r="AC40" i="1"/>
  <c r="AG39" i="1"/>
  <c r="AK39" i="1" s="1"/>
  <c r="AC39" i="1"/>
  <c r="AG38" i="1"/>
  <c r="AK38" i="1" s="1"/>
  <c r="AC38" i="1"/>
  <c r="AG37" i="1"/>
  <c r="AK37" i="1" s="1"/>
  <c r="AC37" i="1"/>
  <c r="AG36" i="1"/>
  <c r="AK36" i="1" s="1"/>
  <c r="AC36" i="1"/>
  <c r="AK35" i="1"/>
  <c r="AG35" i="1"/>
  <c r="AC35" i="1"/>
  <c r="AG34" i="1"/>
  <c r="AK34" i="1" s="1"/>
  <c r="AC34" i="1"/>
  <c r="AG33" i="1"/>
  <c r="AK33" i="1" s="1"/>
  <c r="AC33" i="1"/>
  <c r="AG32" i="1"/>
  <c r="AK32" i="1" s="1"/>
  <c r="AC32" i="1"/>
  <c r="AG31" i="1"/>
  <c r="AK31" i="1" s="1"/>
  <c r="AC31" i="1"/>
  <c r="AG30" i="1"/>
  <c r="AK30" i="1" s="1"/>
  <c r="AC30" i="1"/>
  <c r="AG29" i="1"/>
  <c r="AK29" i="1" s="1"/>
  <c r="AC29" i="1"/>
  <c r="AG28" i="1"/>
  <c r="AK28" i="1" s="1"/>
  <c r="AC28" i="1"/>
  <c r="AK27" i="1"/>
  <c r="AG27" i="1"/>
  <c r="AC27" i="1"/>
  <c r="AK26" i="1"/>
  <c r="AG26" i="1"/>
  <c r="AC26" i="1"/>
  <c r="AG25" i="1"/>
  <c r="AK25" i="1" s="1"/>
  <c r="AC25" i="1"/>
  <c r="AG24" i="1"/>
  <c r="AK24" i="1" s="1"/>
  <c r="AC24" i="1"/>
  <c r="AG23" i="1"/>
  <c r="AK23" i="1" s="1"/>
  <c r="AC23" i="1"/>
  <c r="AK22" i="1"/>
  <c r="AG22" i="1"/>
  <c r="AC22" i="1"/>
  <c r="AG21" i="1"/>
  <c r="AK21" i="1" s="1"/>
  <c r="AC21" i="1"/>
  <c r="AG20" i="1"/>
  <c r="AK20" i="1" s="1"/>
  <c r="AC20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G19" i="1"/>
  <c r="AK19" i="1" s="1"/>
  <c r="AC19" i="1"/>
  <c r="AG18" i="1"/>
  <c r="AK18" i="1" s="1"/>
  <c r="AC18" i="1"/>
  <c r="Y18" i="1"/>
  <c r="Y19" i="1" s="1"/>
  <c r="Y20" i="1" s="1"/>
  <c r="Y21" i="1" s="1"/>
  <c r="Y22" i="1" s="1"/>
  <c r="Y23" i="1" s="1"/>
  <c r="Y24" i="1" s="1"/>
  <c r="Y25" i="1" s="1"/>
  <c r="Y26" i="1" s="1"/>
  <c r="Y27" i="1" s="1"/>
  <c r="Y28" i="1" s="1"/>
  <c r="Y29" i="1" s="1"/>
  <c r="Y30" i="1" s="1"/>
  <c r="Y31" i="1" s="1"/>
  <c r="Y32" i="1" s="1"/>
  <c r="Y33" i="1" s="1"/>
  <c r="Y34" i="1" s="1"/>
  <c r="Y35" i="1" s="1"/>
  <c r="Y36" i="1" s="1"/>
  <c r="Y37" i="1" s="1"/>
  <c r="Y38" i="1" s="1"/>
  <c r="Y39" i="1" s="1"/>
  <c r="Y40" i="1" s="1"/>
  <c r="Y41" i="1" s="1"/>
  <c r="Y42" i="1" s="1"/>
  <c r="Y43" i="1" s="1"/>
  <c r="Y44" i="1" s="1"/>
  <c r="Y45" i="1" s="1"/>
  <c r="Y46" i="1" s="1"/>
  <c r="Y47" i="1" s="1"/>
  <c r="Y48" i="1" s="1"/>
  <c r="Y49" i="1" s="1"/>
  <c r="Y50" i="1" s="1"/>
  <c r="Y51" i="1" s="1"/>
  <c r="Y52" i="1" s="1"/>
  <c r="Y53" i="1" s="1"/>
  <c r="Y54" i="1" s="1"/>
  <c r="Y55" i="1" s="1"/>
  <c r="Y56" i="1" s="1"/>
  <c r="Y57" i="1" s="1"/>
  <c r="Y58" i="1" s="1"/>
  <c r="Y59" i="1" s="1"/>
  <c r="Y60" i="1" s="1"/>
  <c r="Y61" i="1" s="1"/>
  <c r="Y62" i="1" s="1"/>
  <c r="Y63" i="1" s="1"/>
  <c r="Y64" i="1" s="1"/>
  <c r="Y65" i="1" s="1"/>
  <c r="Y66" i="1" s="1"/>
  <c r="Y67" i="1" s="1"/>
  <c r="Y68" i="1" s="1"/>
  <c r="Y69" i="1" s="1"/>
  <c r="Y70" i="1" s="1"/>
  <c r="Y71" i="1" s="1"/>
  <c r="Y72" i="1" s="1"/>
  <c r="Y73" i="1" s="1"/>
  <c r="Y74" i="1" s="1"/>
  <c r="Y75" i="1" s="1"/>
  <c r="Y76" i="1" s="1"/>
  <c r="Y77" i="1" s="1"/>
  <c r="Y78" i="1" s="1"/>
  <c r="Y79" i="1" s="1"/>
  <c r="Y80" i="1" s="1"/>
  <c r="Y81" i="1" s="1"/>
  <c r="Y82" i="1" s="1"/>
  <c r="Y83" i="1" s="1"/>
  <c r="Y84" i="1" s="1"/>
  <c r="Y85" i="1" s="1"/>
  <c r="Y86" i="1" s="1"/>
  <c r="Y87" i="1" s="1"/>
  <c r="Y88" i="1" s="1"/>
  <c r="Y89" i="1" s="1"/>
  <c r="Y90" i="1" s="1"/>
  <c r="Y91" i="1" s="1"/>
  <c r="Y92" i="1" s="1"/>
  <c r="Y93" i="1" s="1"/>
  <c r="Y94" i="1" s="1"/>
  <c r="Y95" i="1" s="1"/>
  <c r="Y96" i="1" s="1"/>
  <c r="Y97" i="1" s="1"/>
  <c r="Y98" i="1" s="1"/>
  <c r="Y99" i="1" s="1"/>
  <c r="Y100" i="1" s="1"/>
  <c r="Y101" i="1" s="1"/>
  <c r="Y102" i="1" s="1"/>
  <c r="Y103" i="1" s="1"/>
  <c r="Y104" i="1" s="1"/>
  <c r="Y105" i="1" s="1"/>
  <c r="Y106" i="1" s="1"/>
  <c r="Y107" i="1" s="1"/>
  <c r="Y108" i="1" s="1"/>
  <c r="Y109" i="1" s="1"/>
  <c r="Y110" i="1" s="1"/>
  <c r="Y111" i="1" s="1"/>
  <c r="Y112" i="1" s="1"/>
  <c r="Y113" i="1" s="1"/>
  <c r="Y114" i="1" s="1"/>
  <c r="Y115" i="1" s="1"/>
  <c r="Y116" i="1" s="1"/>
  <c r="Y117" i="1" s="1"/>
  <c r="Y118" i="1" s="1"/>
  <c r="Y119" i="1" s="1"/>
  <c r="Y120" i="1" s="1"/>
  <c r="Y121" i="1" s="1"/>
  <c r="Y122" i="1" s="1"/>
  <c r="Y123" i="1" s="1"/>
  <c r="Y124" i="1" s="1"/>
  <c r="Y125" i="1" s="1"/>
  <c r="Y126" i="1" s="1"/>
  <c r="Y127" i="1" s="1"/>
  <c r="Y128" i="1" s="1"/>
  <c r="Y129" i="1" s="1"/>
  <c r="Y130" i="1" s="1"/>
  <c r="Y131" i="1" s="1"/>
  <c r="Y132" i="1" s="1"/>
  <c r="Y133" i="1" s="1"/>
  <c r="Y134" i="1" s="1"/>
  <c r="Y135" i="1" s="1"/>
  <c r="Y136" i="1" s="1"/>
  <c r="Y137" i="1" s="1"/>
  <c r="Y138" i="1" s="1"/>
  <c r="Y139" i="1" s="1"/>
  <c r="Y140" i="1" s="1"/>
  <c r="Y141" i="1" s="1"/>
  <c r="Y142" i="1" s="1"/>
  <c r="Y143" i="1" s="1"/>
  <c r="Y144" i="1" s="1"/>
  <c r="Y145" i="1" s="1"/>
  <c r="Y146" i="1" s="1"/>
  <c r="Y147" i="1" s="1"/>
  <c r="Y148" i="1" s="1"/>
  <c r="Y149" i="1" s="1"/>
  <c r="Y150" i="1" s="1"/>
  <c r="Y151" i="1" s="1"/>
  <c r="Y152" i="1" s="1"/>
  <c r="Y153" i="1" s="1"/>
  <c r="Y154" i="1" s="1"/>
  <c r="Y155" i="1" s="1"/>
  <c r="Y156" i="1" s="1"/>
  <c r="Y157" i="1" s="1"/>
  <c r="Y158" i="1" s="1"/>
  <c r="Y159" i="1" s="1"/>
  <c r="Y160" i="1" s="1"/>
  <c r="Y161" i="1" s="1"/>
  <c r="Y162" i="1" s="1"/>
  <c r="Y163" i="1" s="1"/>
  <c r="Y164" i="1" s="1"/>
  <c r="Y165" i="1" s="1"/>
  <c r="Y166" i="1" s="1"/>
  <c r="Y167" i="1" s="1"/>
  <c r="Y168" i="1" s="1"/>
  <c r="Y169" i="1" s="1"/>
  <c r="Y170" i="1" s="1"/>
  <c r="Y171" i="1" s="1"/>
  <c r="Y172" i="1" s="1"/>
  <c r="Y173" i="1" s="1"/>
  <c r="Y174" i="1" s="1"/>
  <c r="Y175" i="1" s="1"/>
  <c r="Y176" i="1" s="1"/>
  <c r="Y177" i="1" s="1"/>
  <c r="Y178" i="1" s="1"/>
  <c r="Y179" i="1" s="1"/>
  <c r="Y180" i="1" s="1"/>
  <c r="Y181" i="1" s="1"/>
  <c r="Y182" i="1" s="1"/>
  <c r="Y183" i="1" s="1"/>
  <c r="Y184" i="1" s="1"/>
  <c r="Y185" i="1" s="1"/>
  <c r="Y186" i="1" s="1"/>
  <c r="Y187" i="1" s="1"/>
  <c r="Y188" i="1" s="1"/>
  <c r="Y189" i="1" s="1"/>
  <c r="Y190" i="1" s="1"/>
  <c r="Y191" i="1" s="1"/>
  <c r="Y192" i="1" s="1"/>
  <c r="Y193" i="1" s="1"/>
  <c r="Y194" i="1" s="1"/>
  <c r="Y195" i="1" s="1"/>
  <c r="Y196" i="1" s="1"/>
  <c r="Y197" i="1" s="1"/>
  <c r="Y198" i="1" s="1"/>
  <c r="Y199" i="1" s="1"/>
  <c r="Y200" i="1" s="1"/>
  <c r="Y201" i="1" s="1"/>
  <c r="Y202" i="1" s="1"/>
  <c r="Y203" i="1" s="1"/>
  <c r="Y204" i="1" s="1"/>
  <c r="Y205" i="1" s="1"/>
  <c r="Y206" i="1" s="1"/>
  <c r="Y207" i="1" s="1"/>
  <c r="Y208" i="1" s="1"/>
  <c r="Y209" i="1" s="1"/>
  <c r="Y210" i="1" s="1"/>
  <c r="Y211" i="1" s="1"/>
  <c r="Y212" i="1" s="1"/>
  <c r="Y213" i="1" s="1"/>
  <c r="Y214" i="1" s="1"/>
  <c r="Y215" i="1" s="1"/>
  <c r="Y216" i="1" s="1"/>
  <c r="Y217" i="1" s="1"/>
  <c r="Y218" i="1" s="1"/>
  <c r="Y219" i="1" s="1"/>
  <c r="Y220" i="1" s="1"/>
  <c r="Y221" i="1" s="1"/>
  <c r="Y222" i="1" s="1"/>
  <c r="Y223" i="1" s="1"/>
  <c r="Y224" i="1" s="1"/>
  <c r="Y225" i="1" s="1"/>
  <c r="R17" i="1"/>
  <c r="S17" i="1" s="1"/>
  <c r="F17" i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I17" i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I49" i="1" s="1"/>
  <c r="I50" i="1" s="1"/>
  <c r="I51" i="1" s="1"/>
  <c r="I52" i="1" s="1"/>
  <c r="I53" i="1" s="1"/>
  <c r="I54" i="1" s="1"/>
  <c r="I55" i="1" s="1"/>
  <c r="I56" i="1" s="1"/>
  <c r="I57" i="1" s="1"/>
  <c r="I58" i="1" s="1"/>
  <c r="I59" i="1" s="1"/>
  <c r="I60" i="1" s="1"/>
  <c r="I61" i="1" s="1"/>
  <c r="I62" i="1" s="1"/>
  <c r="I63" i="1" s="1"/>
  <c r="I64" i="1" s="1"/>
  <c r="I65" i="1" s="1"/>
  <c r="I66" i="1" s="1"/>
  <c r="I67" i="1" s="1"/>
  <c r="I68" i="1" s="1"/>
  <c r="I69" i="1" s="1"/>
  <c r="I70" i="1" s="1"/>
  <c r="I71" i="1" s="1"/>
  <c r="I72" i="1" s="1"/>
  <c r="I73" i="1" s="1"/>
  <c r="I74" i="1" s="1"/>
  <c r="I75" i="1" s="1"/>
  <c r="I76" i="1" s="1"/>
  <c r="I77" i="1" s="1"/>
  <c r="I78" i="1" s="1"/>
  <c r="I79" i="1" s="1"/>
  <c r="I80" i="1" s="1"/>
  <c r="I81" i="1" s="1"/>
  <c r="I82" i="1" s="1"/>
  <c r="I83" i="1" s="1"/>
  <c r="I84" i="1" s="1"/>
  <c r="I85" i="1" s="1"/>
  <c r="I86" i="1" s="1"/>
  <c r="I87" i="1" s="1"/>
  <c r="I88" i="1" s="1"/>
  <c r="I89" i="1" s="1"/>
  <c r="I90" i="1" s="1"/>
  <c r="I91" i="1" s="1"/>
  <c r="I92" i="1" s="1"/>
  <c r="I93" i="1" s="1"/>
  <c r="I94" i="1" s="1"/>
  <c r="I95" i="1" s="1"/>
  <c r="I96" i="1" s="1"/>
  <c r="I97" i="1" s="1"/>
  <c r="I98" i="1" s="1"/>
  <c r="I99" i="1" s="1"/>
  <c r="I100" i="1" s="1"/>
  <c r="I101" i="1" s="1"/>
  <c r="I102" i="1" s="1"/>
  <c r="I103" i="1" s="1"/>
  <c r="I104" i="1" s="1"/>
  <c r="I105" i="1" s="1"/>
  <c r="I106" i="1" s="1"/>
  <c r="I107" i="1" s="1"/>
  <c r="I108" i="1" s="1"/>
  <c r="I109" i="1" s="1"/>
  <c r="I110" i="1" s="1"/>
  <c r="I111" i="1" s="1"/>
  <c r="I112" i="1" s="1"/>
  <c r="I113" i="1" s="1"/>
  <c r="I114" i="1" s="1"/>
  <c r="I115" i="1" s="1"/>
  <c r="I116" i="1" s="1"/>
  <c r="I117" i="1" s="1"/>
  <c r="I118" i="1" s="1"/>
  <c r="I119" i="1" s="1"/>
  <c r="I120" i="1" s="1"/>
  <c r="I121" i="1" s="1"/>
  <c r="I122" i="1" s="1"/>
  <c r="I123" i="1" s="1"/>
  <c r="I124" i="1" s="1"/>
  <c r="I125" i="1" s="1"/>
  <c r="I126" i="1" s="1"/>
  <c r="I127" i="1" s="1"/>
  <c r="I128" i="1" s="1"/>
  <c r="I129" i="1" s="1"/>
  <c r="I130" i="1" s="1"/>
  <c r="K17" i="1"/>
  <c r="L17" i="1" s="1"/>
  <c r="L18" i="1" s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O17" i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X17" i="1"/>
  <c r="X18" i="1" s="1"/>
  <c r="Z17" i="1"/>
  <c r="Z18" i="1" s="1"/>
  <c r="Z19" i="1" s="1"/>
  <c r="Z20" i="1" s="1"/>
  <c r="Z21" i="1" s="1"/>
  <c r="Z22" i="1" s="1"/>
  <c r="Z23" i="1" s="1"/>
  <c r="Z24" i="1" s="1"/>
  <c r="Z25" i="1" s="1"/>
  <c r="Z26" i="1" s="1"/>
  <c r="Z27" i="1" s="1"/>
  <c r="Z28" i="1" s="1"/>
  <c r="Z29" i="1" s="1"/>
  <c r="Z30" i="1" s="1"/>
  <c r="Z31" i="1" s="1"/>
  <c r="Z32" i="1" s="1"/>
  <c r="Z33" i="1" s="1"/>
  <c r="Z34" i="1" s="1"/>
  <c r="Z35" i="1" s="1"/>
  <c r="Z36" i="1" s="1"/>
  <c r="Z37" i="1" s="1"/>
  <c r="Z38" i="1" s="1"/>
  <c r="Z39" i="1" s="1"/>
  <c r="Z40" i="1" s="1"/>
  <c r="Z41" i="1" s="1"/>
  <c r="Z42" i="1" s="1"/>
  <c r="Z43" i="1" s="1"/>
  <c r="Z44" i="1" s="1"/>
  <c r="Z45" i="1" s="1"/>
  <c r="Z46" i="1" s="1"/>
  <c r="Z47" i="1" s="1"/>
  <c r="Z48" i="1" s="1"/>
  <c r="Z49" i="1" s="1"/>
  <c r="Z50" i="1" s="1"/>
  <c r="Z51" i="1" s="1"/>
  <c r="Z52" i="1" s="1"/>
  <c r="Z53" i="1" s="1"/>
  <c r="Z54" i="1" s="1"/>
  <c r="Z55" i="1" s="1"/>
  <c r="Z56" i="1" s="1"/>
  <c r="Z57" i="1" s="1"/>
  <c r="Z58" i="1" s="1"/>
  <c r="Z59" i="1" s="1"/>
  <c r="Z60" i="1" s="1"/>
  <c r="Z61" i="1" s="1"/>
  <c r="Z62" i="1" s="1"/>
  <c r="Z63" i="1" s="1"/>
  <c r="Z64" i="1" s="1"/>
  <c r="Z65" i="1" s="1"/>
  <c r="Z66" i="1" s="1"/>
  <c r="Z67" i="1" s="1"/>
  <c r="Z68" i="1" s="1"/>
  <c r="Z69" i="1" s="1"/>
  <c r="Z70" i="1" s="1"/>
  <c r="Z71" i="1" s="1"/>
  <c r="Z72" i="1" s="1"/>
  <c r="Z73" i="1" s="1"/>
  <c r="Z74" i="1" s="1"/>
  <c r="Z75" i="1" s="1"/>
  <c r="Z76" i="1" s="1"/>
  <c r="Z77" i="1" s="1"/>
  <c r="Z78" i="1" s="1"/>
  <c r="Z79" i="1" s="1"/>
  <c r="Z80" i="1" s="1"/>
  <c r="Z81" i="1" s="1"/>
  <c r="Z82" i="1" s="1"/>
  <c r="Z83" i="1" s="1"/>
  <c r="Z84" i="1" s="1"/>
  <c r="Z85" i="1" s="1"/>
  <c r="Z86" i="1" s="1"/>
  <c r="Z87" i="1" s="1"/>
  <c r="Z88" i="1" s="1"/>
  <c r="Z89" i="1" s="1"/>
  <c r="Z90" i="1" s="1"/>
  <c r="Z91" i="1" s="1"/>
  <c r="Z92" i="1" s="1"/>
  <c r="Z93" i="1" s="1"/>
  <c r="Z94" i="1" s="1"/>
  <c r="Z95" i="1" s="1"/>
  <c r="Z96" i="1" s="1"/>
  <c r="Z97" i="1" s="1"/>
  <c r="Z98" i="1" s="1"/>
  <c r="Z99" i="1" s="1"/>
  <c r="Z100" i="1" s="1"/>
  <c r="Z101" i="1" s="1"/>
  <c r="Z102" i="1" s="1"/>
  <c r="Z103" i="1" s="1"/>
  <c r="Z104" i="1" s="1"/>
  <c r="Z105" i="1" s="1"/>
  <c r="Z106" i="1" s="1"/>
  <c r="Z107" i="1" s="1"/>
  <c r="Z108" i="1" s="1"/>
  <c r="Z109" i="1" s="1"/>
  <c r="Z110" i="1" s="1"/>
  <c r="Z111" i="1" s="1"/>
  <c r="Z112" i="1" s="1"/>
  <c r="Z113" i="1" s="1"/>
  <c r="Z114" i="1" s="1"/>
  <c r="Z115" i="1" s="1"/>
  <c r="Z116" i="1" s="1"/>
  <c r="Z117" i="1" s="1"/>
  <c r="Z118" i="1" s="1"/>
  <c r="Z119" i="1" s="1"/>
  <c r="Z120" i="1" s="1"/>
  <c r="Z121" i="1" s="1"/>
  <c r="Z122" i="1" s="1"/>
  <c r="Z123" i="1" s="1"/>
  <c r="Z124" i="1" s="1"/>
  <c r="Z125" i="1" s="1"/>
  <c r="Z126" i="1" s="1"/>
  <c r="Z127" i="1" s="1"/>
  <c r="Z128" i="1" s="1"/>
  <c r="Z129" i="1" s="1"/>
  <c r="Z130" i="1" s="1"/>
  <c r="Z131" i="1" s="1"/>
  <c r="Z132" i="1" s="1"/>
  <c r="Z133" i="1" s="1"/>
  <c r="Z134" i="1" s="1"/>
  <c r="Z135" i="1" s="1"/>
  <c r="Z136" i="1" s="1"/>
  <c r="Z137" i="1" s="1"/>
  <c r="Z138" i="1" s="1"/>
  <c r="Z139" i="1" s="1"/>
  <c r="Z140" i="1" s="1"/>
  <c r="Z141" i="1" s="1"/>
  <c r="Z142" i="1" s="1"/>
  <c r="Z143" i="1" s="1"/>
  <c r="Z144" i="1" s="1"/>
  <c r="Z145" i="1" s="1"/>
  <c r="Z146" i="1" s="1"/>
  <c r="Z147" i="1" s="1"/>
  <c r="Z148" i="1" s="1"/>
  <c r="Z149" i="1" s="1"/>
  <c r="Z150" i="1" s="1"/>
  <c r="Z151" i="1" s="1"/>
  <c r="Z152" i="1" s="1"/>
  <c r="Z153" i="1" s="1"/>
  <c r="Z154" i="1" s="1"/>
  <c r="Z155" i="1" s="1"/>
  <c r="Z156" i="1" s="1"/>
  <c r="Z157" i="1" s="1"/>
  <c r="Z158" i="1" s="1"/>
  <c r="Z159" i="1" s="1"/>
  <c r="Z160" i="1" s="1"/>
  <c r="Z161" i="1" s="1"/>
  <c r="Z162" i="1" s="1"/>
  <c r="Z163" i="1" s="1"/>
  <c r="Z164" i="1" s="1"/>
  <c r="Z165" i="1" s="1"/>
  <c r="Z166" i="1" s="1"/>
  <c r="Z167" i="1" s="1"/>
  <c r="Z168" i="1" s="1"/>
  <c r="Z169" i="1" s="1"/>
  <c r="Z170" i="1" s="1"/>
  <c r="Z171" i="1" s="1"/>
  <c r="Z172" i="1" s="1"/>
  <c r="Z173" i="1" s="1"/>
  <c r="Z174" i="1" s="1"/>
  <c r="Z175" i="1" s="1"/>
  <c r="Z176" i="1" s="1"/>
  <c r="Z177" i="1" s="1"/>
  <c r="Z178" i="1" s="1"/>
  <c r="Z179" i="1" s="1"/>
  <c r="Z180" i="1" s="1"/>
  <c r="Z181" i="1" s="1"/>
  <c r="Z182" i="1" s="1"/>
  <c r="Z183" i="1" s="1"/>
  <c r="Z184" i="1" s="1"/>
  <c r="Z185" i="1" s="1"/>
  <c r="Z186" i="1" s="1"/>
  <c r="Z187" i="1" s="1"/>
  <c r="Z188" i="1" s="1"/>
  <c r="Z189" i="1" s="1"/>
  <c r="Z190" i="1" s="1"/>
  <c r="Z191" i="1" s="1"/>
  <c r="Z192" i="1" s="1"/>
  <c r="Z193" i="1" s="1"/>
  <c r="Z194" i="1" s="1"/>
  <c r="Z195" i="1" s="1"/>
  <c r="Z196" i="1" s="1"/>
  <c r="Z197" i="1" s="1"/>
  <c r="Z198" i="1" s="1"/>
  <c r="Z199" i="1" s="1"/>
  <c r="Z200" i="1" s="1"/>
  <c r="Z201" i="1" s="1"/>
  <c r="Z202" i="1" s="1"/>
  <c r="Z203" i="1" s="1"/>
  <c r="Z204" i="1" s="1"/>
  <c r="Z205" i="1" s="1"/>
  <c r="Z206" i="1" s="1"/>
  <c r="Z207" i="1" s="1"/>
  <c r="Z208" i="1" s="1"/>
  <c r="Z209" i="1" s="1"/>
  <c r="Z210" i="1" s="1"/>
  <c r="Z211" i="1" s="1"/>
  <c r="Z212" i="1" s="1"/>
  <c r="Z213" i="1" s="1"/>
  <c r="Z214" i="1" s="1"/>
  <c r="Z215" i="1" s="1"/>
  <c r="Z216" i="1" s="1"/>
  <c r="Z217" i="1" s="1"/>
  <c r="Z218" i="1" s="1"/>
  <c r="Z219" i="1" s="1"/>
  <c r="Z220" i="1" s="1"/>
  <c r="Z221" i="1" s="1"/>
  <c r="Z222" i="1" s="1"/>
  <c r="Z223" i="1" s="1"/>
  <c r="Z224" i="1" s="1"/>
  <c r="Z225" i="1" s="1"/>
  <c r="B17" i="1"/>
  <c r="J17" i="1" s="1"/>
  <c r="I131" i="1" l="1"/>
  <c r="I132" i="1" s="1"/>
  <c r="I133" i="1" s="1"/>
  <c r="I134" i="1" s="1"/>
  <c r="I135" i="1" s="1"/>
  <c r="I136" i="1" s="1"/>
  <c r="I137" i="1" s="1"/>
  <c r="I138" i="1" s="1"/>
  <c r="I139" i="1" s="1"/>
  <c r="I140" i="1" s="1"/>
  <c r="I141" i="1" s="1"/>
  <c r="I142" i="1" s="1"/>
  <c r="I143" i="1" s="1"/>
  <c r="I144" i="1" s="1"/>
  <c r="I145" i="1" s="1"/>
  <c r="I146" i="1" s="1"/>
  <c r="I147" i="1" s="1"/>
  <c r="I148" i="1" s="1"/>
  <c r="I149" i="1" s="1"/>
  <c r="I150" i="1" s="1"/>
  <c r="I151" i="1" s="1"/>
  <c r="I152" i="1" s="1"/>
  <c r="I153" i="1" s="1"/>
  <c r="I154" i="1" s="1"/>
  <c r="I155" i="1" s="1"/>
  <c r="I156" i="1" s="1"/>
  <c r="I157" i="1" s="1"/>
  <c r="I158" i="1" s="1"/>
  <c r="I159" i="1" s="1"/>
  <c r="I160" i="1" s="1"/>
  <c r="I161" i="1" s="1"/>
  <c r="I162" i="1" s="1"/>
  <c r="I163" i="1" s="1"/>
  <c r="I164" i="1" s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I184" i="1" s="1"/>
  <c r="I185" i="1" s="1"/>
  <c r="I186" i="1" s="1"/>
  <c r="I187" i="1" s="1"/>
  <c r="I188" i="1" s="1"/>
  <c r="I189" i="1" s="1"/>
  <c r="I190" i="1" s="1"/>
  <c r="I191" i="1" s="1"/>
  <c r="I192" i="1" s="1"/>
  <c r="I193" i="1" s="1"/>
  <c r="I194" i="1" s="1"/>
  <c r="I195" i="1" s="1"/>
  <c r="I196" i="1" s="1"/>
  <c r="I197" i="1" s="1"/>
  <c r="I198" i="1" s="1"/>
  <c r="I199" i="1" s="1"/>
  <c r="I200" i="1" s="1"/>
  <c r="I201" i="1" s="1"/>
  <c r="I202" i="1" s="1"/>
  <c r="I203" i="1" s="1"/>
  <c r="I204" i="1" s="1"/>
  <c r="I205" i="1" s="1"/>
  <c r="I206" i="1" s="1"/>
  <c r="I207" i="1" s="1"/>
  <c r="I208" i="1" s="1"/>
  <c r="I209" i="1" s="1"/>
  <c r="I210" i="1" s="1"/>
  <c r="I211" i="1" s="1"/>
  <c r="I212" i="1" s="1"/>
  <c r="I213" i="1" s="1"/>
  <c r="I214" i="1" s="1"/>
  <c r="I215" i="1" s="1"/>
  <c r="I216" i="1" s="1"/>
  <c r="I217" i="1" s="1"/>
  <c r="I218" i="1" s="1"/>
  <c r="I219" i="1" s="1"/>
  <c r="I220" i="1" s="1"/>
  <c r="I221" i="1" s="1"/>
  <c r="I222" i="1" s="1"/>
  <c r="I223" i="1" s="1"/>
  <c r="I224" i="1" s="1"/>
  <c r="I225" i="1" s="1"/>
  <c r="K18" i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K38" i="1" s="1"/>
  <c r="K39" i="1" s="1"/>
  <c r="K40" i="1" s="1"/>
  <c r="K41" i="1" s="1"/>
  <c r="K42" i="1" s="1"/>
  <c r="K43" i="1" s="1"/>
  <c r="K44" i="1" s="1"/>
  <c r="K45" i="1" s="1"/>
  <c r="K46" i="1" s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K69" i="1" s="1"/>
  <c r="K70" i="1" s="1"/>
  <c r="K71" i="1" s="1"/>
  <c r="K72" i="1" s="1"/>
  <c r="K73" i="1" s="1"/>
  <c r="K74" i="1" s="1"/>
  <c r="K75" i="1" s="1"/>
  <c r="K76" i="1" s="1"/>
  <c r="K77" i="1" s="1"/>
  <c r="K78" i="1" s="1"/>
  <c r="K79" i="1" s="1"/>
  <c r="K80" i="1" s="1"/>
  <c r="K81" i="1" s="1"/>
  <c r="K82" i="1" s="1"/>
  <c r="K83" i="1" s="1"/>
  <c r="K84" i="1" s="1"/>
  <c r="K85" i="1" s="1"/>
  <c r="K86" i="1" s="1"/>
  <c r="K87" i="1" s="1"/>
  <c r="K88" i="1" s="1"/>
  <c r="K89" i="1" s="1"/>
  <c r="K90" i="1" s="1"/>
  <c r="K91" i="1" s="1"/>
  <c r="K92" i="1" s="1"/>
  <c r="K93" i="1" s="1"/>
  <c r="K94" i="1" s="1"/>
  <c r="K95" i="1" s="1"/>
  <c r="K96" i="1" s="1"/>
  <c r="K97" i="1" s="1"/>
  <c r="K98" i="1" s="1"/>
  <c r="K99" i="1" s="1"/>
  <c r="K100" i="1" s="1"/>
  <c r="K101" i="1" s="1"/>
  <c r="K102" i="1" s="1"/>
  <c r="K103" i="1" s="1"/>
  <c r="K104" i="1" s="1"/>
  <c r="K105" i="1" s="1"/>
  <c r="K106" i="1" s="1"/>
  <c r="K107" i="1" s="1"/>
  <c r="K108" i="1" s="1"/>
  <c r="K109" i="1" s="1"/>
  <c r="K110" i="1" s="1"/>
  <c r="K111" i="1" s="1"/>
  <c r="K112" i="1" s="1"/>
  <c r="K113" i="1" s="1"/>
  <c r="K114" i="1" s="1"/>
  <c r="K115" i="1" s="1"/>
  <c r="K116" i="1" s="1"/>
  <c r="K117" i="1" s="1"/>
  <c r="K118" i="1" s="1"/>
  <c r="K119" i="1" s="1"/>
  <c r="K120" i="1" s="1"/>
  <c r="K121" i="1" s="1"/>
  <c r="K122" i="1" s="1"/>
  <c r="K123" i="1" s="1"/>
  <c r="K124" i="1" s="1"/>
  <c r="K125" i="1" s="1"/>
  <c r="K126" i="1" s="1"/>
  <c r="K127" i="1" s="1"/>
  <c r="K128" i="1" s="1"/>
  <c r="K129" i="1" s="1"/>
  <c r="K130" i="1" s="1"/>
  <c r="K131" i="1" s="1"/>
  <c r="K132" i="1" s="1"/>
  <c r="K133" i="1" s="1"/>
  <c r="K134" i="1" s="1"/>
  <c r="K135" i="1" s="1"/>
  <c r="K136" i="1" s="1"/>
  <c r="K137" i="1" s="1"/>
  <c r="K138" i="1" s="1"/>
  <c r="K139" i="1" s="1"/>
  <c r="K140" i="1" s="1"/>
  <c r="K141" i="1" s="1"/>
  <c r="K142" i="1" s="1"/>
  <c r="K143" i="1" s="1"/>
  <c r="K144" i="1" s="1"/>
  <c r="K145" i="1" s="1"/>
  <c r="K146" i="1" s="1"/>
  <c r="K147" i="1" s="1"/>
  <c r="K148" i="1" s="1"/>
  <c r="K149" i="1" s="1"/>
  <c r="K150" i="1" s="1"/>
  <c r="K151" i="1" s="1"/>
  <c r="K152" i="1" s="1"/>
  <c r="K153" i="1" s="1"/>
  <c r="K154" i="1" s="1"/>
  <c r="K155" i="1" s="1"/>
  <c r="K156" i="1" s="1"/>
  <c r="K157" i="1" s="1"/>
  <c r="K158" i="1" s="1"/>
  <c r="K159" i="1" s="1"/>
  <c r="K160" i="1" s="1"/>
  <c r="K161" i="1" s="1"/>
  <c r="K162" i="1" s="1"/>
  <c r="K163" i="1" s="1"/>
  <c r="K164" i="1" s="1"/>
  <c r="K165" i="1" s="1"/>
  <c r="K166" i="1" s="1"/>
  <c r="K167" i="1" s="1"/>
  <c r="K168" i="1" s="1"/>
  <c r="K169" i="1" s="1"/>
  <c r="K170" i="1" s="1"/>
  <c r="K171" i="1" s="1"/>
  <c r="K172" i="1" s="1"/>
  <c r="K173" i="1" s="1"/>
  <c r="K174" i="1" s="1"/>
  <c r="K175" i="1" s="1"/>
  <c r="K176" i="1" s="1"/>
  <c r="K177" i="1" s="1"/>
  <c r="K178" i="1" s="1"/>
  <c r="K179" i="1" s="1"/>
  <c r="K180" i="1" s="1"/>
  <c r="K181" i="1" s="1"/>
  <c r="K182" i="1" s="1"/>
  <c r="K183" i="1" s="1"/>
  <c r="K184" i="1" s="1"/>
  <c r="K185" i="1" s="1"/>
  <c r="K186" i="1" s="1"/>
  <c r="K187" i="1" s="1"/>
  <c r="K188" i="1" s="1"/>
  <c r="K189" i="1" s="1"/>
  <c r="K190" i="1" s="1"/>
  <c r="K191" i="1" s="1"/>
  <c r="K192" i="1" s="1"/>
  <c r="K193" i="1" s="1"/>
  <c r="K194" i="1" s="1"/>
  <c r="K195" i="1" s="1"/>
  <c r="K196" i="1" s="1"/>
  <c r="K197" i="1" s="1"/>
  <c r="K198" i="1" s="1"/>
  <c r="K199" i="1" s="1"/>
  <c r="K200" i="1" s="1"/>
  <c r="K201" i="1" s="1"/>
  <c r="K202" i="1" s="1"/>
  <c r="K203" i="1" s="1"/>
  <c r="K204" i="1" s="1"/>
  <c r="K205" i="1" s="1"/>
  <c r="K206" i="1" s="1"/>
  <c r="K207" i="1" s="1"/>
  <c r="K208" i="1" s="1"/>
  <c r="K209" i="1" s="1"/>
  <c r="K210" i="1" s="1"/>
  <c r="K211" i="1" s="1"/>
  <c r="K212" i="1" s="1"/>
  <c r="K213" i="1" s="1"/>
  <c r="K214" i="1" s="1"/>
  <c r="K215" i="1" s="1"/>
  <c r="K216" i="1" s="1"/>
  <c r="K217" i="1" s="1"/>
  <c r="K218" i="1" s="1"/>
  <c r="K219" i="1" s="1"/>
  <c r="K220" i="1" s="1"/>
  <c r="K221" i="1" s="1"/>
  <c r="K222" i="1" s="1"/>
  <c r="K223" i="1" s="1"/>
  <c r="K224" i="1" s="1"/>
  <c r="K225" i="1" s="1"/>
  <c r="F131" i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AA9" i="1"/>
  <c r="AA10" i="1" s="1"/>
  <c r="AA11" i="1" s="1"/>
  <c r="AD7" i="1" s="1"/>
  <c r="E9" i="1" s="1"/>
  <c r="AW19" i="1"/>
  <c r="AX19" i="1" s="1"/>
  <c r="AW21" i="1"/>
  <c r="AX21" i="1" s="1"/>
  <c r="AU22" i="1"/>
  <c r="AW22" i="1" s="1"/>
  <c r="AT22" i="1"/>
  <c r="AW20" i="1"/>
  <c r="AX20" i="1" s="1"/>
  <c r="AI6" i="1"/>
  <c r="R18" i="1"/>
  <c r="M17" i="1"/>
  <c r="N17" i="1" s="1"/>
  <c r="G17" i="1"/>
  <c r="X19" i="1"/>
  <c r="O36" i="1"/>
  <c r="O37" i="1" s="1"/>
  <c r="O38" i="1" s="1"/>
  <c r="O39" i="1" s="1"/>
  <c r="L32" i="1"/>
  <c r="D17" i="1"/>
  <c r="AG17" i="1"/>
  <c r="AK17" i="1" s="1"/>
  <c r="AC17" i="1"/>
  <c r="AD6" i="1" l="1"/>
  <c r="AX22" i="1"/>
  <c r="E17" i="1"/>
  <c r="E18" i="1" s="1"/>
  <c r="D18" i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S18" i="1"/>
  <c r="R19" i="1"/>
  <c r="G18" i="1"/>
  <c r="X20" i="1"/>
  <c r="O40" i="1"/>
  <c r="L33" i="1"/>
  <c r="H17" i="1" l="1"/>
  <c r="P17" i="1"/>
  <c r="Q17" i="1" s="1"/>
  <c r="D131" i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E19" i="1"/>
  <c r="AF18" i="1"/>
  <c r="R20" i="1"/>
  <c r="S19" i="1"/>
  <c r="G19" i="1"/>
  <c r="P18" i="1"/>
  <c r="Q18" i="1" s="1"/>
  <c r="X21" i="1"/>
  <c r="O41" i="1"/>
  <c r="L34" i="1"/>
  <c r="T17" i="1" l="1"/>
  <c r="U17" i="1" s="1"/>
  <c r="H18" i="1"/>
  <c r="H19" i="1" s="1"/>
  <c r="AJ18" i="1"/>
  <c r="AL18" i="1"/>
  <c r="AH18" i="1"/>
  <c r="E20" i="1"/>
  <c r="AF19" i="1"/>
  <c r="S20" i="1"/>
  <c r="R21" i="1"/>
  <c r="G20" i="1"/>
  <c r="P19" i="1"/>
  <c r="Q19" i="1" s="1"/>
  <c r="X22" i="1"/>
  <c r="O42" i="1"/>
  <c r="L35" i="1"/>
  <c r="V17" i="1" l="1"/>
  <c r="W17" i="1" s="1"/>
  <c r="E21" i="1"/>
  <c r="AF20" i="1"/>
  <c r="AL19" i="1"/>
  <c r="AH19" i="1"/>
  <c r="AJ19" i="1"/>
  <c r="AM18" i="1"/>
  <c r="AN18" i="1" s="1"/>
  <c r="S21" i="1"/>
  <c r="R22" i="1"/>
  <c r="H20" i="1"/>
  <c r="G21" i="1"/>
  <c r="P20" i="1"/>
  <c r="Q20" i="1" s="1"/>
  <c r="X23" i="1"/>
  <c r="O43" i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L36" i="1"/>
  <c r="L37" i="1" s="1"/>
  <c r="L38" i="1" s="1"/>
  <c r="L39" i="1" s="1"/>
  <c r="L40" i="1" s="1"/>
  <c r="L41" i="1" s="1"/>
  <c r="L42" i="1" s="1"/>
  <c r="L43" i="1" s="1"/>
  <c r="L44" i="1" s="1"/>
  <c r="L45" i="1" s="1"/>
  <c r="L46" i="1" s="1"/>
  <c r="L47" i="1" s="1"/>
  <c r="L48" i="1" s="1"/>
  <c r="L49" i="1" s="1"/>
  <c r="L50" i="1" s="1"/>
  <c r="L51" i="1" s="1"/>
  <c r="L52" i="1" s="1"/>
  <c r="L53" i="1" s="1"/>
  <c r="L54" i="1" s="1"/>
  <c r="L55" i="1" s="1"/>
  <c r="L56" i="1" s="1"/>
  <c r="L57" i="1" s="1"/>
  <c r="L58" i="1" s="1"/>
  <c r="L59" i="1" s="1"/>
  <c r="L60" i="1" s="1"/>
  <c r="L61" i="1" s="1"/>
  <c r="L62" i="1" s="1"/>
  <c r="L63" i="1" s="1"/>
  <c r="L64" i="1" s="1"/>
  <c r="AH20" i="1" l="1"/>
  <c r="AL20" i="1"/>
  <c r="AJ20" i="1"/>
  <c r="AM19" i="1"/>
  <c r="AN19" i="1" s="1"/>
  <c r="E22" i="1"/>
  <c r="AF21" i="1"/>
  <c r="S22" i="1"/>
  <c r="R23" i="1"/>
  <c r="G22" i="1"/>
  <c r="P21" i="1"/>
  <c r="Q21" i="1" s="1"/>
  <c r="H21" i="1"/>
  <c r="X24" i="1"/>
  <c r="O65" i="1"/>
  <c r="L65" i="1"/>
  <c r="AM20" i="1" l="1"/>
  <c r="AN20" i="1" s="1"/>
  <c r="AJ21" i="1"/>
  <c r="AL21" i="1"/>
  <c r="AH21" i="1"/>
  <c r="E23" i="1"/>
  <c r="AF22" i="1"/>
  <c r="S23" i="1"/>
  <c r="R24" i="1"/>
  <c r="H22" i="1"/>
  <c r="G23" i="1"/>
  <c r="P22" i="1"/>
  <c r="Q22" i="1" s="1"/>
  <c r="X25" i="1"/>
  <c r="L66" i="1"/>
  <c r="O66" i="1"/>
  <c r="E24" i="1" l="1"/>
  <c r="AF23" i="1"/>
  <c r="AH22" i="1"/>
  <c r="AL22" i="1"/>
  <c r="AJ22" i="1"/>
  <c r="AM21" i="1"/>
  <c r="AN21" i="1" s="1"/>
  <c r="S24" i="1"/>
  <c r="R25" i="1"/>
  <c r="P23" i="1"/>
  <c r="Q23" i="1" s="1"/>
  <c r="G24" i="1"/>
  <c r="H23" i="1"/>
  <c r="X26" i="1"/>
  <c r="L67" i="1"/>
  <c r="O67" i="1"/>
  <c r="AH23" i="1" l="1"/>
  <c r="AL23" i="1"/>
  <c r="AJ23" i="1"/>
  <c r="AM22" i="1"/>
  <c r="AN22" i="1" s="1"/>
  <c r="E25" i="1"/>
  <c r="AF24" i="1"/>
  <c r="S25" i="1"/>
  <c r="R26" i="1"/>
  <c r="H24" i="1"/>
  <c r="G25" i="1"/>
  <c r="P24" i="1"/>
  <c r="Q24" i="1" s="1"/>
  <c r="X27" i="1"/>
  <c r="L68" i="1"/>
  <c r="O68" i="1"/>
  <c r="AM23" i="1" l="1"/>
  <c r="AN23" i="1" s="1"/>
  <c r="AH24" i="1"/>
  <c r="AL24" i="1"/>
  <c r="AJ24" i="1"/>
  <c r="E26" i="1"/>
  <c r="AF25" i="1"/>
  <c r="S26" i="1"/>
  <c r="R27" i="1"/>
  <c r="G26" i="1"/>
  <c r="P25" i="1"/>
  <c r="Q25" i="1" s="1"/>
  <c r="H25" i="1"/>
  <c r="X28" i="1"/>
  <c r="L69" i="1"/>
  <c r="O69" i="1"/>
  <c r="AM24" i="1" l="1"/>
  <c r="AN24" i="1" s="1"/>
  <c r="E27" i="1"/>
  <c r="AF26" i="1"/>
  <c r="AH25" i="1"/>
  <c r="AL25" i="1"/>
  <c r="AJ25" i="1"/>
  <c r="S27" i="1"/>
  <c r="R28" i="1"/>
  <c r="H26" i="1"/>
  <c r="P26" i="1"/>
  <c r="Q26" i="1" s="1"/>
  <c r="G27" i="1"/>
  <c r="X29" i="1"/>
  <c r="O70" i="1"/>
  <c r="L70" i="1"/>
  <c r="AL26" i="1" l="1"/>
  <c r="AH26" i="1"/>
  <c r="AJ26" i="1"/>
  <c r="AM25" i="1"/>
  <c r="AN25" i="1" s="1"/>
  <c r="E28" i="1"/>
  <c r="AF27" i="1"/>
  <c r="S28" i="1"/>
  <c r="R29" i="1"/>
  <c r="G28" i="1"/>
  <c r="P27" i="1"/>
  <c r="Q27" i="1" s="1"/>
  <c r="H27" i="1"/>
  <c r="X30" i="1"/>
  <c r="L71" i="1"/>
  <c r="O71" i="1"/>
  <c r="AM26" i="1" l="1"/>
  <c r="AN26" i="1" s="1"/>
  <c r="AH27" i="1"/>
  <c r="AJ27" i="1"/>
  <c r="AL27" i="1"/>
  <c r="E29" i="1"/>
  <c r="AF28" i="1"/>
  <c r="S29" i="1"/>
  <c r="R30" i="1"/>
  <c r="H28" i="1"/>
  <c r="G29" i="1"/>
  <c r="P28" i="1"/>
  <c r="Q28" i="1" s="1"/>
  <c r="X31" i="1"/>
  <c r="L72" i="1"/>
  <c r="O72" i="1"/>
  <c r="E30" i="1" l="1"/>
  <c r="AF29" i="1"/>
  <c r="AM27" i="1"/>
  <c r="AN27" i="1" s="1"/>
  <c r="AL28" i="1"/>
  <c r="AH28" i="1"/>
  <c r="AJ28" i="1"/>
  <c r="S30" i="1"/>
  <c r="R31" i="1"/>
  <c r="G30" i="1"/>
  <c r="P29" i="1"/>
  <c r="Q29" i="1" s="1"/>
  <c r="H29" i="1"/>
  <c r="X32" i="1"/>
  <c r="O73" i="1"/>
  <c r="L73" i="1"/>
  <c r="AM28" i="1" l="1"/>
  <c r="AN28" i="1" s="1"/>
  <c r="AL29" i="1"/>
  <c r="AJ29" i="1"/>
  <c r="AH29" i="1"/>
  <c r="E31" i="1"/>
  <c r="AF30" i="1"/>
  <c r="R32" i="1"/>
  <c r="S31" i="1"/>
  <c r="H30" i="1"/>
  <c r="G31" i="1"/>
  <c r="P30" i="1"/>
  <c r="Q30" i="1" s="1"/>
  <c r="X33" i="1"/>
  <c r="O74" i="1"/>
  <c r="L74" i="1"/>
  <c r="AM29" i="1" l="1"/>
  <c r="AN29" i="1" s="1"/>
  <c r="AH30" i="1"/>
  <c r="AL30" i="1"/>
  <c r="AJ30" i="1"/>
  <c r="E32" i="1"/>
  <c r="AF31" i="1"/>
  <c r="S32" i="1"/>
  <c r="R33" i="1"/>
  <c r="G32" i="1"/>
  <c r="P31" i="1"/>
  <c r="Q31" i="1" s="1"/>
  <c r="H31" i="1"/>
  <c r="X34" i="1"/>
  <c r="O75" i="1"/>
  <c r="L75" i="1"/>
  <c r="AM30" i="1" l="1"/>
  <c r="AN30" i="1" s="1"/>
  <c r="E33" i="1"/>
  <c r="AF32" i="1"/>
  <c r="AL31" i="1"/>
  <c r="AJ31" i="1"/>
  <c r="AH31" i="1"/>
  <c r="S33" i="1"/>
  <c r="R34" i="1"/>
  <c r="H32" i="1"/>
  <c r="G33" i="1"/>
  <c r="P32" i="1"/>
  <c r="Q32" i="1" s="1"/>
  <c r="X35" i="1"/>
  <c r="L76" i="1"/>
  <c r="O76" i="1"/>
  <c r="AM31" i="1" l="1"/>
  <c r="AN31" i="1" s="1"/>
  <c r="AH32" i="1"/>
  <c r="AL32" i="1"/>
  <c r="AJ32" i="1"/>
  <c r="E34" i="1"/>
  <c r="AF33" i="1"/>
  <c r="R35" i="1"/>
  <c r="S34" i="1"/>
  <c r="G34" i="1"/>
  <c r="P33" i="1"/>
  <c r="Q33" i="1" s="1"/>
  <c r="H33" i="1"/>
  <c r="X36" i="1"/>
  <c r="O77" i="1"/>
  <c r="L77" i="1"/>
  <c r="AM32" i="1" l="1"/>
  <c r="AN32" i="1" s="1"/>
  <c r="E35" i="1"/>
  <c r="AF34" i="1"/>
  <c r="AJ33" i="1"/>
  <c r="AL33" i="1"/>
  <c r="AH33" i="1"/>
  <c r="S35" i="1"/>
  <c r="R36" i="1"/>
  <c r="H34" i="1"/>
  <c r="G35" i="1"/>
  <c r="P34" i="1"/>
  <c r="Q34" i="1" s="1"/>
  <c r="X37" i="1"/>
  <c r="O78" i="1"/>
  <c r="L78" i="1"/>
  <c r="AM33" i="1" l="1"/>
  <c r="AN33" i="1" s="1"/>
  <c r="AJ34" i="1"/>
  <c r="AL34" i="1"/>
  <c r="AH34" i="1"/>
  <c r="E36" i="1"/>
  <c r="AF35" i="1"/>
  <c r="S36" i="1"/>
  <c r="R37" i="1"/>
  <c r="G36" i="1"/>
  <c r="P35" i="1"/>
  <c r="Q35" i="1" s="1"/>
  <c r="H35" i="1"/>
  <c r="X38" i="1"/>
  <c r="L79" i="1"/>
  <c r="O79" i="1"/>
  <c r="AL35" i="1" l="1"/>
  <c r="AH35" i="1"/>
  <c r="AJ35" i="1"/>
  <c r="AM34" i="1"/>
  <c r="AN34" i="1" s="1"/>
  <c r="E37" i="1"/>
  <c r="AF36" i="1"/>
  <c r="R38" i="1"/>
  <c r="S37" i="1"/>
  <c r="H36" i="1"/>
  <c r="G37" i="1"/>
  <c r="P36" i="1"/>
  <c r="Q36" i="1" s="1"/>
  <c r="X39" i="1"/>
  <c r="L80" i="1"/>
  <c r="O80" i="1"/>
  <c r="AM35" i="1" l="1"/>
  <c r="AN35" i="1" s="1"/>
  <c r="AL36" i="1"/>
  <c r="AJ36" i="1"/>
  <c r="AH36" i="1"/>
  <c r="E38" i="1"/>
  <c r="AF37" i="1"/>
  <c r="R39" i="1"/>
  <c r="S38" i="1"/>
  <c r="G38" i="1"/>
  <c r="P37" i="1"/>
  <c r="Q37" i="1" s="1"/>
  <c r="H37" i="1"/>
  <c r="X40" i="1"/>
  <c r="O81" i="1"/>
  <c r="L81" i="1"/>
  <c r="AM36" i="1" l="1"/>
  <c r="AN36" i="1" s="1"/>
  <c r="E39" i="1"/>
  <c r="AF38" i="1"/>
  <c r="AJ37" i="1"/>
  <c r="AL37" i="1"/>
  <c r="AH37" i="1"/>
  <c r="S39" i="1"/>
  <c r="R40" i="1"/>
  <c r="H38" i="1"/>
  <c r="P38" i="1"/>
  <c r="Q38" i="1" s="1"/>
  <c r="G39" i="1"/>
  <c r="X41" i="1"/>
  <c r="L82" i="1"/>
  <c r="O82" i="1"/>
  <c r="AM37" i="1" l="1"/>
  <c r="AN37" i="1" s="1"/>
  <c r="AJ38" i="1"/>
  <c r="AL38" i="1"/>
  <c r="AH38" i="1"/>
  <c r="E40" i="1"/>
  <c r="AF39" i="1"/>
  <c r="S40" i="1"/>
  <c r="R41" i="1"/>
  <c r="G40" i="1"/>
  <c r="P39" i="1"/>
  <c r="Q39" i="1" s="1"/>
  <c r="H39" i="1"/>
  <c r="X42" i="1"/>
  <c r="O83" i="1"/>
  <c r="L83" i="1"/>
  <c r="AF17" i="1"/>
  <c r="AM38" i="1" l="1"/>
  <c r="AN38" i="1" s="1"/>
  <c r="AJ39" i="1"/>
  <c r="AH39" i="1"/>
  <c r="AL39" i="1"/>
  <c r="E41" i="1"/>
  <c r="AF40" i="1"/>
  <c r="S41" i="1"/>
  <c r="R42" i="1"/>
  <c r="H40" i="1"/>
  <c r="G41" i="1"/>
  <c r="P40" i="1"/>
  <c r="Q40" i="1" s="1"/>
  <c r="X43" i="1"/>
  <c r="O84" i="1"/>
  <c r="L84" i="1"/>
  <c r="AH17" i="1"/>
  <c r="AL17" i="1"/>
  <c r="AJ17" i="1"/>
  <c r="AM39" i="1" l="1"/>
  <c r="AN39" i="1" s="1"/>
  <c r="AL40" i="1"/>
  <c r="AH40" i="1"/>
  <c r="AJ40" i="1"/>
  <c r="E42" i="1"/>
  <c r="AF41" i="1"/>
  <c r="S42" i="1"/>
  <c r="R43" i="1"/>
  <c r="G42" i="1"/>
  <c r="P41" i="1"/>
  <c r="Q41" i="1" s="1"/>
  <c r="H41" i="1"/>
  <c r="X44" i="1"/>
  <c r="L85" i="1"/>
  <c r="O85" i="1"/>
  <c r="AM17" i="1"/>
  <c r="AM40" i="1" l="1"/>
  <c r="AN40" i="1" s="1"/>
  <c r="AH41" i="1"/>
  <c r="AL41" i="1"/>
  <c r="AJ41" i="1"/>
  <c r="E43" i="1"/>
  <c r="AF42" i="1"/>
  <c r="S43" i="1"/>
  <c r="R44" i="1"/>
  <c r="H42" i="1"/>
  <c r="G43" i="1"/>
  <c r="P42" i="1"/>
  <c r="Q42" i="1" s="1"/>
  <c r="X45" i="1"/>
  <c r="O86" i="1"/>
  <c r="L86" i="1"/>
  <c r="AN17" i="1"/>
  <c r="AM41" i="1" l="1"/>
  <c r="AN41" i="1" s="1"/>
  <c r="E44" i="1"/>
  <c r="AF43" i="1"/>
  <c r="AL42" i="1"/>
  <c r="AH42" i="1"/>
  <c r="AJ42" i="1"/>
  <c r="S44" i="1"/>
  <c r="R45" i="1"/>
  <c r="G44" i="1"/>
  <c r="P43" i="1"/>
  <c r="Q43" i="1" s="1"/>
  <c r="H43" i="1"/>
  <c r="X46" i="1"/>
  <c r="L87" i="1"/>
  <c r="O87" i="1"/>
  <c r="AO17" i="1"/>
  <c r="AP17" i="1" s="1"/>
  <c r="AQ17" i="1" l="1"/>
  <c r="B18" i="1" s="1"/>
  <c r="T18" i="1" s="1"/>
  <c r="AJ43" i="1"/>
  <c r="AL43" i="1"/>
  <c r="AH43" i="1"/>
  <c r="AM42" i="1"/>
  <c r="AN42" i="1" s="1"/>
  <c r="E45" i="1"/>
  <c r="AF44" i="1"/>
  <c r="R46" i="1"/>
  <c r="S45" i="1"/>
  <c r="H44" i="1"/>
  <c r="G45" i="1"/>
  <c r="P44" i="1"/>
  <c r="Q44" i="1" s="1"/>
  <c r="X47" i="1"/>
  <c r="L88" i="1"/>
  <c r="O88" i="1"/>
  <c r="U18" i="1" l="1"/>
  <c r="C18" i="1"/>
  <c r="J18" i="1"/>
  <c r="M18" i="1" s="1"/>
  <c r="AO18" i="1"/>
  <c r="AH44" i="1"/>
  <c r="AL44" i="1"/>
  <c r="AJ44" i="1"/>
  <c r="E46" i="1"/>
  <c r="AF45" i="1"/>
  <c r="AM43" i="1"/>
  <c r="AN43" i="1" s="1"/>
  <c r="R47" i="1"/>
  <c r="S46" i="1"/>
  <c r="G46" i="1"/>
  <c r="P45" i="1"/>
  <c r="Q45" i="1" s="1"/>
  <c r="H45" i="1"/>
  <c r="X48" i="1"/>
  <c r="O89" i="1"/>
  <c r="L89" i="1"/>
  <c r="V18" i="1" l="1"/>
  <c r="W18" i="1" s="1"/>
  <c r="N18" i="1"/>
  <c r="AM44" i="1"/>
  <c r="AN44" i="1" s="1"/>
  <c r="E47" i="1"/>
  <c r="AF46" i="1"/>
  <c r="AH45" i="1"/>
  <c r="AJ45" i="1"/>
  <c r="AL45" i="1"/>
  <c r="S47" i="1"/>
  <c r="R48" i="1"/>
  <c r="H46" i="1"/>
  <c r="G47" i="1"/>
  <c r="P46" i="1"/>
  <c r="Q46" i="1" s="1"/>
  <c r="X49" i="1"/>
  <c r="L90" i="1"/>
  <c r="O90" i="1"/>
  <c r="AP18" i="1" l="1"/>
  <c r="AQ18" i="1" s="1"/>
  <c r="B19" i="1" s="1"/>
  <c r="T19" i="1" s="1"/>
  <c r="U19" i="1" s="1"/>
  <c r="AM45" i="1"/>
  <c r="AN45" i="1" s="1"/>
  <c r="AL46" i="1"/>
  <c r="AJ46" i="1"/>
  <c r="AH46" i="1"/>
  <c r="E48" i="1"/>
  <c r="AF47" i="1"/>
  <c r="S48" i="1"/>
  <c r="R49" i="1"/>
  <c r="G48" i="1"/>
  <c r="P47" i="1"/>
  <c r="Q47" i="1" s="1"/>
  <c r="H47" i="1"/>
  <c r="X50" i="1"/>
  <c r="O91" i="1"/>
  <c r="L91" i="1"/>
  <c r="AO19" i="1" l="1"/>
  <c r="J19" i="1"/>
  <c r="M19" i="1" s="1"/>
  <c r="V19" i="1" s="1"/>
  <c r="C19" i="1"/>
  <c r="AM46" i="1"/>
  <c r="AN46" i="1" s="1"/>
  <c r="E49" i="1"/>
  <c r="AF48" i="1"/>
  <c r="AL47" i="1"/>
  <c r="AH47" i="1"/>
  <c r="AJ47" i="1"/>
  <c r="R50" i="1"/>
  <c r="S49" i="1"/>
  <c r="H48" i="1"/>
  <c r="G49" i="1"/>
  <c r="P48" i="1"/>
  <c r="Q48" i="1" s="1"/>
  <c r="X51" i="1"/>
  <c r="O92" i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L92" i="1"/>
  <c r="L93" i="1" s="1"/>
  <c r="L94" i="1" s="1"/>
  <c r="L95" i="1" s="1"/>
  <c r="L96" i="1" s="1"/>
  <c r="L97" i="1" s="1"/>
  <c r="L98" i="1" s="1"/>
  <c r="L99" i="1" s="1"/>
  <c r="L100" i="1" s="1"/>
  <c r="L101" i="1" s="1"/>
  <c r="L102" i="1" s="1"/>
  <c r="L103" i="1" s="1"/>
  <c r="L104" i="1" s="1"/>
  <c r="L105" i="1" s="1"/>
  <c r="L106" i="1" s="1"/>
  <c r="L107" i="1" s="1"/>
  <c r="L108" i="1" s="1"/>
  <c r="L109" i="1" s="1"/>
  <c r="L110" i="1" s="1"/>
  <c r="L111" i="1" s="1"/>
  <c r="L112" i="1" s="1"/>
  <c r="L113" i="1" s="1"/>
  <c r="L114" i="1" s="1"/>
  <c r="L115" i="1" s="1"/>
  <c r="L116" i="1" s="1"/>
  <c r="L117" i="1" s="1"/>
  <c r="L118" i="1" s="1"/>
  <c r="L119" i="1" s="1"/>
  <c r="L120" i="1" s="1"/>
  <c r="L121" i="1" s="1"/>
  <c r="L122" i="1" s="1"/>
  <c r="L123" i="1" s="1"/>
  <c r="L124" i="1" s="1"/>
  <c r="L125" i="1" s="1"/>
  <c r="L126" i="1" s="1"/>
  <c r="L127" i="1" s="1"/>
  <c r="L128" i="1" s="1"/>
  <c r="L129" i="1" s="1"/>
  <c r="L130" i="1" s="1"/>
  <c r="L131" i="1" s="1"/>
  <c r="L132" i="1" s="1"/>
  <c r="L133" i="1" s="1"/>
  <c r="L134" i="1" s="1"/>
  <c r="L135" i="1" s="1"/>
  <c r="L136" i="1" s="1"/>
  <c r="L137" i="1" s="1"/>
  <c r="L138" i="1" s="1"/>
  <c r="L139" i="1" s="1"/>
  <c r="L140" i="1" s="1"/>
  <c r="L141" i="1" s="1"/>
  <c r="L142" i="1" s="1"/>
  <c r="L143" i="1" s="1"/>
  <c r="L144" i="1" s="1"/>
  <c r="L145" i="1" s="1"/>
  <c r="L146" i="1" s="1"/>
  <c r="L147" i="1" s="1"/>
  <c r="L148" i="1" s="1"/>
  <c r="L149" i="1" s="1"/>
  <c r="L150" i="1" s="1"/>
  <c r="L151" i="1" s="1"/>
  <c r="L152" i="1" s="1"/>
  <c r="L153" i="1" s="1"/>
  <c r="L154" i="1" s="1"/>
  <c r="L155" i="1" s="1"/>
  <c r="L156" i="1" s="1"/>
  <c r="L157" i="1" s="1"/>
  <c r="L158" i="1" s="1"/>
  <c r="L159" i="1" s="1"/>
  <c r="L160" i="1" s="1"/>
  <c r="L161" i="1" s="1"/>
  <c r="L162" i="1" s="1"/>
  <c r="L163" i="1" s="1"/>
  <c r="L164" i="1" s="1"/>
  <c r="N19" i="1" l="1"/>
  <c r="L165" i="1"/>
  <c r="O164" i="1"/>
  <c r="AH48" i="1"/>
  <c r="AL48" i="1"/>
  <c r="AJ48" i="1"/>
  <c r="AM47" i="1"/>
  <c r="AN47" i="1" s="1"/>
  <c r="E50" i="1"/>
  <c r="AF49" i="1"/>
  <c r="S50" i="1"/>
  <c r="R51" i="1"/>
  <c r="G50" i="1"/>
  <c r="P49" i="1"/>
  <c r="Q49" i="1" s="1"/>
  <c r="H49" i="1"/>
  <c r="X52" i="1"/>
  <c r="AP19" i="1"/>
  <c r="AQ19" i="1" s="1"/>
  <c r="B20" i="1" s="1"/>
  <c r="T20" i="1" s="1"/>
  <c r="W19" i="1"/>
  <c r="C20" i="1" l="1"/>
  <c r="U20" i="1"/>
  <c r="O165" i="1"/>
  <c r="L166" i="1"/>
  <c r="AM48" i="1"/>
  <c r="AN48" i="1" s="1"/>
  <c r="AJ49" i="1"/>
  <c r="AL49" i="1"/>
  <c r="AH49" i="1"/>
  <c r="E51" i="1"/>
  <c r="AF50" i="1"/>
  <c r="S51" i="1"/>
  <c r="R52" i="1"/>
  <c r="H50" i="1"/>
  <c r="G51" i="1"/>
  <c r="P50" i="1"/>
  <c r="Q50" i="1" s="1"/>
  <c r="X53" i="1"/>
  <c r="J20" i="1"/>
  <c r="M20" i="1" s="1"/>
  <c r="AO20" i="1"/>
  <c r="O166" i="1" l="1"/>
  <c r="L167" i="1"/>
  <c r="E52" i="1"/>
  <c r="AF51" i="1"/>
  <c r="AJ50" i="1"/>
  <c r="AL50" i="1"/>
  <c r="AH50" i="1"/>
  <c r="AM49" i="1"/>
  <c r="AN49" i="1" s="1"/>
  <c r="S52" i="1"/>
  <c r="R53" i="1"/>
  <c r="G52" i="1"/>
  <c r="P51" i="1"/>
  <c r="Q51" i="1" s="1"/>
  <c r="H51" i="1"/>
  <c r="X54" i="1"/>
  <c r="V20" i="1"/>
  <c r="N20" i="1"/>
  <c r="L168" i="1" l="1"/>
  <c r="O167" i="1"/>
  <c r="AM50" i="1"/>
  <c r="AN50" i="1" s="1"/>
  <c r="AH51" i="1"/>
  <c r="AJ51" i="1"/>
  <c r="AL51" i="1"/>
  <c r="E53" i="1"/>
  <c r="AF52" i="1"/>
  <c r="R54" i="1"/>
  <c r="S53" i="1"/>
  <c r="H52" i="1"/>
  <c r="G53" i="1"/>
  <c r="P52" i="1"/>
  <c r="Q52" i="1" s="1"/>
  <c r="X55" i="1"/>
  <c r="AP20" i="1"/>
  <c r="AQ20" i="1" s="1"/>
  <c r="B21" i="1" s="1"/>
  <c r="T21" i="1" s="1"/>
  <c r="W20" i="1"/>
  <c r="C21" i="1" l="1"/>
  <c r="U21" i="1"/>
  <c r="O168" i="1"/>
  <c r="L169" i="1"/>
  <c r="AM51" i="1"/>
  <c r="AN51" i="1" s="1"/>
  <c r="AL52" i="1"/>
  <c r="AJ52" i="1"/>
  <c r="AH52" i="1"/>
  <c r="E54" i="1"/>
  <c r="AF53" i="1"/>
  <c r="R55" i="1"/>
  <c r="S54" i="1"/>
  <c r="G54" i="1"/>
  <c r="P53" i="1"/>
  <c r="Q53" i="1" s="1"/>
  <c r="H53" i="1"/>
  <c r="X56" i="1"/>
  <c r="J21" i="1"/>
  <c r="M21" i="1" s="1"/>
  <c r="AO21" i="1"/>
  <c r="L170" i="1" l="1"/>
  <c r="O169" i="1"/>
  <c r="AM52" i="1"/>
  <c r="AN52" i="1" s="1"/>
  <c r="AL53" i="1"/>
  <c r="AJ53" i="1"/>
  <c r="AH53" i="1"/>
  <c r="E55" i="1"/>
  <c r="AF54" i="1"/>
  <c r="S55" i="1"/>
  <c r="R56" i="1"/>
  <c r="H54" i="1"/>
  <c r="G55" i="1"/>
  <c r="P54" i="1"/>
  <c r="Q54" i="1" s="1"/>
  <c r="X57" i="1"/>
  <c r="V21" i="1"/>
  <c r="W21" i="1" s="1"/>
  <c r="N21" i="1"/>
  <c r="O170" i="1" l="1"/>
  <c r="L171" i="1"/>
  <c r="AM53" i="1"/>
  <c r="AN53" i="1" s="1"/>
  <c r="E56" i="1"/>
  <c r="AF55" i="1"/>
  <c r="AH54" i="1"/>
  <c r="AL54" i="1"/>
  <c r="AJ54" i="1"/>
  <c r="S56" i="1"/>
  <c r="R57" i="1"/>
  <c r="G56" i="1"/>
  <c r="P55" i="1"/>
  <c r="Q55" i="1" s="1"/>
  <c r="H55" i="1"/>
  <c r="X58" i="1"/>
  <c r="AP21" i="1"/>
  <c r="AQ21" i="1" s="1"/>
  <c r="B22" i="1" s="1"/>
  <c r="T22" i="1" s="1"/>
  <c r="C22" i="1" l="1"/>
  <c r="U22" i="1"/>
  <c r="L172" i="1"/>
  <c r="O171" i="1"/>
  <c r="AL55" i="1"/>
  <c r="AJ55" i="1"/>
  <c r="AH55" i="1"/>
  <c r="AM54" i="1"/>
  <c r="AN54" i="1" s="1"/>
  <c r="E57" i="1"/>
  <c r="AF56" i="1"/>
  <c r="S57" i="1"/>
  <c r="R58" i="1"/>
  <c r="H56" i="1"/>
  <c r="G57" i="1"/>
  <c r="P56" i="1"/>
  <c r="Q56" i="1" s="1"/>
  <c r="X59" i="1"/>
  <c r="J22" i="1"/>
  <c r="M22" i="1" s="1"/>
  <c r="AO22" i="1"/>
  <c r="AM55" i="1" l="1"/>
  <c r="AN55" i="1" s="1"/>
  <c r="O172" i="1"/>
  <c r="L173" i="1"/>
  <c r="AH56" i="1"/>
  <c r="AL56" i="1"/>
  <c r="AJ56" i="1"/>
  <c r="E58" i="1"/>
  <c r="AF57" i="1"/>
  <c r="S58" i="1"/>
  <c r="R59" i="1"/>
  <c r="G58" i="1"/>
  <c r="P57" i="1"/>
  <c r="Q57" i="1" s="1"/>
  <c r="H57" i="1"/>
  <c r="X60" i="1"/>
  <c r="V22" i="1"/>
  <c r="N22" i="1"/>
  <c r="O173" i="1" l="1"/>
  <c r="L174" i="1"/>
  <c r="AM56" i="1"/>
  <c r="AN56" i="1" s="1"/>
  <c r="E59" i="1"/>
  <c r="AF58" i="1"/>
  <c r="AL57" i="1"/>
  <c r="AJ57" i="1"/>
  <c r="AH57" i="1"/>
  <c r="S59" i="1"/>
  <c r="R60" i="1"/>
  <c r="H58" i="1"/>
  <c r="G59" i="1"/>
  <c r="P58" i="1"/>
  <c r="Q58" i="1" s="1"/>
  <c r="X61" i="1"/>
  <c r="W22" i="1"/>
  <c r="AP22" i="1"/>
  <c r="AQ22" i="1" s="1"/>
  <c r="B23" i="1" s="1"/>
  <c r="T23" i="1" s="1"/>
  <c r="C23" i="1" l="1"/>
  <c r="U23" i="1"/>
  <c r="L175" i="1"/>
  <c r="O174" i="1"/>
  <c r="AM57" i="1"/>
  <c r="AN57" i="1" s="1"/>
  <c r="AH58" i="1"/>
  <c r="AL58" i="1"/>
  <c r="AJ58" i="1"/>
  <c r="E60" i="1"/>
  <c r="AF59" i="1"/>
  <c r="R61" i="1"/>
  <c r="S60" i="1"/>
  <c r="G60" i="1"/>
  <c r="P59" i="1"/>
  <c r="Q59" i="1" s="1"/>
  <c r="H59" i="1"/>
  <c r="X62" i="1"/>
  <c r="J23" i="1"/>
  <c r="M23" i="1" s="1"/>
  <c r="AO23" i="1"/>
  <c r="O175" i="1" l="1"/>
  <c r="L176" i="1"/>
  <c r="AM58" i="1"/>
  <c r="AN58" i="1" s="1"/>
  <c r="E61" i="1"/>
  <c r="AF60" i="1"/>
  <c r="AH59" i="1"/>
  <c r="AL59" i="1"/>
  <c r="AJ59" i="1"/>
  <c r="R62" i="1"/>
  <c r="S61" i="1"/>
  <c r="H60" i="1"/>
  <c r="G61" i="1"/>
  <c r="P60" i="1"/>
  <c r="Q60" i="1" s="1"/>
  <c r="X63" i="1"/>
  <c r="V23" i="1"/>
  <c r="N23" i="1"/>
  <c r="L177" i="1" l="1"/>
  <c r="O176" i="1"/>
  <c r="AL60" i="1"/>
  <c r="AH60" i="1"/>
  <c r="AJ60" i="1"/>
  <c r="AM59" i="1"/>
  <c r="AN59" i="1" s="1"/>
  <c r="E62" i="1"/>
  <c r="AF61" i="1"/>
  <c r="R63" i="1"/>
  <c r="S62" i="1"/>
  <c r="G62" i="1"/>
  <c r="P61" i="1"/>
  <c r="Q61" i="1" s="1"/>
  <c r="H61" i="1"/>
  <c r="X64" i="1"/>
  <c r="AP23" i="1"/>
  <c r="AQ23" i="1" s="1"/>
  <c r="B24" i="1" s="1"/>
  <c r="T24" i="1" s="1"/>
  <c r="W23" i="1"/>
  <c r="C24" i="1" l="1"/>
  <c r="U24" i="1"/>
  <c r="AM60" i="1"/>
  <c r="AN60" i="1" s="1"/>
  <c r="O177" i="1"/>
  <c r="L178" i="1"/>
  <c r="AJ61" i="1"/>
  <c r="AL61" i="1"/>
  <c r="AH61" i="1"/>
  <c r="E63" i="1"/>
  <c r="AF62" i="1"/>
  <c r="S63" i="1"/>
  <c r="R64" i="1"/>
  <c r="H62" i="1"/>
  <c r="G63" i="1"/>
  <c r="P62" i="1"/>
  <c r="Q62" i="1" s="1"/>
  <c r="X65" i="1"/>
  <c r="J24" i="1"/>
  <c r="M24" i="1" s="1"/>
  <c r="AO24" i="1"/>
  <c r="L179" i="1" l="1"/>
  <c r="O178" i="1"/>
  <c r="E64" i="1"/>
  <c r="AF63" i="1"/>
  <c r="AH62" i="1"/>
  <c r="AJ62" i="1"/>
  <c r="AL62" i="1"/>
  <c r="AM61" i="1"/>
  <c r="AN61" i="1" s="1"/>
  <c r="R65" i="1"/>
  <c r="S64" i="1"/>
  <c r="G64" i="1"/>
  <c r="P63" i="1"/>
  <c r="Q63" i="1" s="1"/>
  <c r="H63" i="1"/>
  <c r="N24" i="1"/>
  <c r="V24" i="1"/>
  <c r="X66" i="1"/>
  <c r="L180" i="1" l="1"/>
  <c r="O179" i="1"/>
  <c r="AM62" i="1"/>
  <c r="AN62" i="1" s="1"/>
  <c r="AJ63" i="1"/>
  <c r="AH63" i="1"/>
  <c r="AL63" i="1"/>
  <c r="E65" i="1"/>
  <c r="AF64" i="1"/>
  <c r="R66" i="1"/>
  <c r="S65" i="1"/>
  <c r="H64" i="1"/>
  <c r="G65" i="1"/>
  <c r="P64" i="1"/>
  <c r="Q64" i="1" s="1"/>
  <c r="X67" i="1"/>
  <c r="AP24" i="1"/>
  <c r="AQ24" i="1" s="1"/>
  <c r="B25" i="1" s="1"/>
  <c r="T25" i="1" s="1"/>
  <c r="W24" i="1"/>
  <c r="C25" i="1" l="1"/>
  <c r="U25" i="1"/>
  <c r="O180" i="1"/>
  <c r="L181" i="1"/>
  <c r="E66" i="1"/>
  <c r="AF65" i="1"/>
  <c r="AJ64" i="1"/>
  <c r="AL64" i="1"/>
  <c r="AH64" i="1"/>
  <c r="AM63" i="1"/>
  <c r="AN63" i="1" s="1"/>
  <c r="R67" i="1"/>
  <c r="S66" i="1"/>
  <c r="G66" i="1"/>
  <c r="P65" i="1"/>
  <c r="Q65" i="1" s="1"/>
  <c r="H65" i="1"/>
  <c r="J25" i="1"/>
  <c r="M25" i="1" s="1"/>
  <c r="AO25" i="1"/>
  <c r="X68" i="1"/>
  <c r="O181" i="1" l="1"/>
  <c r="L182" i="1"/>
  <c r="AM64" i="1"/>
  <c r="AN64" i="1" s="1"/>
  <c r="AL65" i="1"/>
  <c r="AJ65" i="1"/>
  <c r="AH65" i="1"/>
  <c r="E67" i="1"/>
  <c r="AF66" i="1"/>
  <c r="R68" i="1"/>
  <c r="S67" i="1"/>
  <c r="H66" i="1"/>
  <c r="G67" i="1"/>
  <c r="P66" i="1"/>
  <c r="Q66" i="1" s="1"/>
  <c r="X69" i="1"/>
  <c r="N25" i="1"/>
  <c r="V25" i="1"/>
  <c r="L183" i="1" l="1"/>
  <c r="O182" i="1"/>
  <c r="AM65" i="1"/>
  <c r="AN65" i="1" s="1"/>
  <c r="AL66" i="1"/>
  <c r="AH66" i="1"/>
  <c r="AJ66" i="1"/>
  <c r="E68" i="1"/>
  <c r="AF67" i="1"/>
  <c r="S68" i="1"/>
  <c r="R69" i="1"/>
  <c r="G68" i="1"/>
  <c r="P67" i="1"/>
  <c r="Q67" i="1" s="1"/>
  <c r="H67" i="1"/>
  <c r="W25" i="1"/>
  <c r="AP25" i="1"/>
  <c r="AQ25" i="1" s="1"/>
  <c r="B26" i="1" s="1"/>
  <c r="T26" i="1" s="1"/>
  <c r="X70" i="1"/>
  <c r="C26" i="1" l="1"/>
  <c r="U26" i="1"/>
  <c r="O183" i="1"/>
  <c r="L184" i="1"/>
  <c r="AM66" i="1"/>
  <c r="AN66" i="1" s="1"/>
  <c r="E69" i="1"/>
  <c r="AF68" i="1"/>
  <c r="AH67" i="1"/>
  <c r="AL67" i="1"/>
  <c r="AJ67" i="1"/>
  <c r="S69" i="1"/>
  <c r="R70" i="1"/>
  <c r="H68" i="1"/>
  <c r="G69" i="1"/>
  <c r="P68" i="1"/>
  <c r="Q68" i="1" s="1"/>
  <c r="X71" i="1"/>
  <c r="J26" i="1"/>
  <c r="M26" i="1" s="1"/>
  <c r="AO26" i="1"/>
  <c r="L185" i="1" l="1"/>
  <c r="O184" i="1"/>
  <c r="AL68" i="1"/>
  <c r="AJ68" i="1"/>
  <c r="AH68" i="1"/>
  <c r="AM67" i="1"/>
  <c r="AN67" i="1" s="1"/>
  <c r="E70" i="1"/>
  <c r="AF69" i="1"/>
  <c r="S70" i="1"/>
  <c r="R71" i="1"/>
  <c r="G70" i="1"/>
  <c r="P69" i="1"/>
  <c r="Q69" i="1" s="1"/>
  <c r="H69" i="1"/>
  <c r="V26" i="1"/>
  <c r="N26" i="1"/>
  <c r="X72" i="1"/>
  <c r="AM68" i="1" l="1"/>
  <c r="AN68" i="1" s="1"/>
  <c r="O185" i="1"/>
  <c r="L186" i="1"/>
  <c r="AJ69" i="1"/>
  <c r="AL69" i="1"/>
  <c r="AH69" i="1"/>
  <c r="E71" i="1"/>
  <c r="AF70" i="1"/>
  <c r="R72" i="1"/>
  <c r="S71" i="1"/>
  <c r="H70" i="1"/>
  <c r="G71" i="1"/>
  <c r="P70" i="1"/>
  <c r="Q70" i="1" s="1"/>
  <c r="X73" i="1"/>
  <c r="AP26" i="1"/>
  <c r="AQ26" i="1" s="1"/>
  <c r="B27" i="1" s="1"/>
  <c r="T27" i="1" s="1"/>
  <c r="W26" i="1"/>
  <c r="C27" i="1" l="1"/>
  <c r="U27" i="1"/>
  <c r="L187" i="1"/>
  <c r="O186" i="1"/>
  <c r="E72" i="1"/>
  <c r="AF71" i="1"/>
  <c r="AH70" i="1"/>
  <c r="AL70" i="1"/>
  <c r="AJ70" i="1"/>
  <c r="AM69" i="1"/>
  <c r="AN69" i="1" s="1"/>
  <c r="R73" i="1"/>
  <c r="S72" i="1"/>
  <c r="G72" i="1"/>
  <c r="P71" i="1"/>
  <c r="Q71" i="1" s="1"/>
  <c r="H71" i="1"/>
  <c r="X74" i="1"/>
  <c r="J27" i="1"/>
  <c r="M27" i="1" s="1"/>
  <c r="AO27" i="1"/>
  <c r="O187" i="1" l="1"/>
  <c r="L188" i="1"/>
  <c r="AL71" i="1"/>
  <c r="AJ71" i="1"/>
  <c r="AH71" i="1"/>
  <c r="AM70" i="1"/>
  <c r="AN70" i="1" s="1"/>
  <c r="E73" i="1"/>
  <c r="AF72" i="1"/>
  <c r="R74" i="1"/>
  <c r="S73" i="1"/>
  <c r="H72" i="1"/>
  <c r="G73" i="1"/>
  <c r="P72" i="1"/>
  <c r="Q72" i="1" s="1"/>
  <c r="N27" i="1"/>
  <c r="V27" i="1"/>
  <c r="X75" i="1"/>
  <c r="L189" i="1" l="1"/>
  <c r="O188" i="1"/>
  <c r="AM71" i="1"/>
  <c r="AN71" i="1" s="1"/>
  <c r="AH72" i="1"/>
  <c r="AL72" i="1"/>
  <c r="AJ72" i="1"/>
  <c r="E74" i="1"/>
  <c r="AF73" i="1"/>
  <c r="S74" i="1"/>
  <c r="R75" i="1"/>
  <c r="G74" i="1"/>
  <c r="P73" i="1"/>
  <c r="Q73" i="1" s="1"/>
  <c r="H73" i="1"/>
  <c r="X76" i="1"/>
  <c r="AP27" i="1"/>
  <c r="AQ27" i="1" s="1"/>
  <c r="B28" i="1" s="1"/>
  <c r="T28" i="1" s="1"/>
  <c r="W27" i="1"/>
  <c r="C28" i="1" l="1"/>
  <c r="U28" i="1"/>
  <c r="O189" i="1"/>
  <c r="L190" i="1"/>
  <c r="AM72" i="1"/>
  <c r="AN72" i="1" s="1"/>
  <c r="E75" i="1"/>
  <c r="AF74" i="1"/>
  <c r="AH73" i="1"/>
  <c r="AJ73" i="1"/>
  <c r="AL73" i="1"/>
  <c r="R76" i="1"/>
  <c r="S75" i="1"/>
  <c r="H74" i="1"/>
  <c r="G75" i="1"/>
  <c r="P74" i="1"/>
  <c r="Q74" i="1" s="1"/>
  <c r="J28" i="1"/>
  <c r="M28" i="1" s="1"/>
  <c r="AO28" i="1"/>
  <c r="X77" i="1"/>
  <c r="L191" i="1" l="1"/>
  <c r="O190" i="1"/>
  <c r="AM73" i="1"/>
  <c r="AN73" i="1" s="1"/>
  <c r="AJ74" i="1"/>
  <c r="AH74" i="1"/>
  <c r="AL74" i="1"/>
  <c r="E76" i="1"/>
  <c r="AF75" i="1"/>
  <c r="R77" i="1"/>
  <c r="S76" i="1"/>
  <c r="G76" i="1"/>
  <c r="P75" i="1"/>
  <c r="Q75" i="1" s="1"/>
  <c r="H75" i="1"/>
  <c r="X78" i="1"/>
  <c r="V28" i="1"/>
  <c r="N28" i="1"/>
  <c r="O191" i="1" l="1"/>
  <c r="L192" i="1"/>
  <c r="E77" i="1"/>
  <c r="AF76" i="1"/>
  <c r="AL75" i="1"/>
  <c r="AJ75" i="1"/>
  <c r="AH75" i="1"/>
  <c r="AM74" i="1"/>
  <c r="AN74" i="1" s="1"/>
  <c r="R78" i="1"/>
  <c r="S77" i="1"/>
  <c r="H76" i="1"/>
  <c r="G77" i="1"/>
  <c r="P76" i="1"/>
  <c r="Q76" i="1" s="1"/>
  <c r="AP28" i="1"/>
  <c r="AQ28" i="1" s="1"/>
  <c r="B29" i="1" s="1"/>
  <c r="T29" i="1" s="1"/>
  <c r="W28" i="1"/>
  <c r="X79" i="1"/>
  <c r="C29" i="1" l="1"/>
  <c r="U29" i="1"/>
  <c r="O192" i="1"/>
  <c r="L193" i="1"/>
  <c r="AM75" i="1"/>
  <c r="AN75" i="1" s="1"/>
  <c r="AJ76" i="1"/>
  <c r="AH76" i="1"/>
  <c r="AL76" i="1"/>
  <c r="E78" i="1"/>
  <c r="AF77" i="1"/>
  <c r="S78" i="1"/>
  <c r="R79" i="1"/>
  <c r="G78" i="1"/>
  <c r="P77" i="1"/>
  <c r="Q77" i="1" s="1"/>
  <c r="H77" i="1"/>
  <c r="X80" i="1"/>
  <c r="J29" i="1"/>
  <c r="M29" i="1" s="1"/>
  <c r="AO29" i="1"/>
  <c r="L194" i="1" l="1"/>
  <c r="O193" i="1"/>
  <c r="E79" i="1"/>
  <c r="AF78" i="1"/>
  <c r="AL77" i="1"/>
  <c r="AJ77" i="1"/>
  <c r="AH77" i="1"/>
  <c r="AM76" i="1"/>
  <c r="AN76" i="1" s="1"/>
  <c r="S79" i="1"/>
  <c r="R80" i="1"/>
  <c r="H78" i="1"/>
  <c r="G79" i="1"/>
  <c r="P78" i="1"/>
  <c r="Q78" i="1" s="1"/>
  <c r="N29" i="1"/>
  <c r="V29" i="1"/>
  <c r="X81" i="1"/>
  <c r="O194" i="1" l="1"/>
  <c r="L195" i="1"/>
  <c r="AM77" i="1"/>
  <c r="AN77" i="1" s="1"/>
  <c r="AJ78" i="1"/>
  <c r="AH78" i="1"/>
  <c r="AL78" i="1"/>
  <c r="E80" i="1"/>
  <c r="AF79" i="1"/>
  <c r="S80" i="1"/>
  <c r="R81" i="1"/>
  <c r="G80" i="1"/>
  <c r="P79" i="1"/>
  <c r="Q79" i="1" s="1"/>
  <c r="H79" i="1"/>
  <c r="X82" i="1"/>
  <c r="W29" i="1"/>
  <c r="AP29" i="1"/>
  <c r="AQ29" i="1" s="1"/>
  <c r="B30" i="1" s="1"/>
  <c r="T30" i="1" s="1"/>
  <c r="C30" i="1" l="1"/>
  <c r="U30" i="1"/>
  <c r="L196" i="1"/>
  <c r="O195" i="1"/>
  <c r="E81" i="1"/>
  <c r="AF80" i="1"/>
  <c r="AH79" i="1"/>
  <c r="AL79" i="1"/>
  <c r="AJ79" i="1"/>
  <c r="AM78" i="1"/>
  <c r="AN78" i="1" s="1"/>
  <c r="S81" i="1"/>
  <c r="R82" i="1"/>
  <c r="H80" i="1"/>
  <c r="G81" i="1"/>
  <c r="P80" i="1"/>
  <c r="Q80" i="1" s="1"/>
  <c r="J30" i="1"/>
  <c r="M30" i="1" s="1"/>
  <c r="AO30" i="1"/>
  <c r="X83" i="1"/>
  <c r="L197" i="1" l="1"/>
  <c r="O196" i="1"/>
  <c r="AJ80" i="1"/>
  <c r="AH80" i="1"/>
  <c r="AL80" i="1"/>
  <c r="AM79" i="1"/>
  <c r="AN79" i="1" s="1"/>
  <c r="E82" i="1"/>
  <c r="AF81" i="1"/>
  <c r="S82" i="1"/>
  <c r="R83" i="1"/>
  <c r="G82" i="1"/>
  <c r="P81" i="1"/>
  <c r="Q81" i="1" s="1"/>
  <c r="H81" i="1"/>
  <c r="N30" i="1"/>
  <c r="V30" i="1"/>
  <c r="W30" i="1" s="1"/>
  <c r="X84" i="1"/>
  <c r="O197" i="1" l="1"/>
  <c r="L198" i="1"/>
  <c r="AL81" i="1"/>
  <c r="AJ81" i="1"/>
  <c r="AH81" i="1"/>
  <c r="E83" i="1"/>
  <c r="AF82" i="1"/>
  <c r="AM80" i="1"/>
  <c r="AN80" i="1" s="1"/>
  <c r="R84" i="1"/>
  <c r="S83" i="1"/>
  <c r="H82" i="1"/>
  <c r="G83" i="1"/>
  <c r="P82" i="1"/>
  <c r="Q82" i="1" s="1"/>
  <c r="AP30" i="1"/>
  <c r="AQ30" i="1" s="1"/>
  <c r="B31" i="1" s="1"/>
  <c r="T31" i="1" s="1"/>
  <c r="X85" i="1"/>
  <c r="C31" i="1" l="1"/>
  <c r="U31" i="1"/>
  <c r="O198" i="1"/>
  <c r="L199" i="1"/>
  <c r="AM81" i="1"/>
  <c r="AN81" i="1" s="1"/>
  <c r="E84" i="1"/>
  <c r="AF83" i="1"/>
  <c r="AH82" i="1"/>
  <c r="AL82" i="1"/>
  <c r="AJ82" i="1"/>
  <c r="R85" i="1"/>
  <c r="S84" i="1"/>
  <c r="J31" i="1"/>
  <c r="M31" i="1" s="1"/>
  <c r="V31" i="1" s="1"/>
  <c r="G84" i="1"/>
  <c r="P83" i="1"/>
  <c r="Q83" i="1" s="1"/>
  <c r="H83" i="1"/>
  <c r="AO31" i="1"/>
  <c r="X86" i="1"/>
  <c r="O199" i="1" l="1"/>
  <c r="L200" i="1"/>
  <c r="AJ83" i="1"/>
  <c r="AH83" i="1"/>
  <c r="AL83" i="1"/>
  <c r="AM82" i="1"/>
  <c r="AN82" i="1" s="1"/>
  <c r="E85" i="1"/>
  <c r="AF84" i="1"/>
  <c r="N31" i="1"/>
  <c r="R86" i="1"/>
  <c r="S85" i="1"/>
  <c r="H84" i="1"/>
  <c r="G85" i="1"/>
  <c r="P84" i="1"/>
  <c r="Q84" i="1" s="1"/>
  <c r="X87" i="1"/>
  <c r="AP31" i="1"/>
  <c r="AQ31" i="1" s="1"/>
  <c r="B32" i="1" s="1"/>
  <c r="T32" i="1" s="1"/>
  <c r="W31" i="1"/>
  <c r="C32" i="1" l="1"/>
  <c r="U32" i="1"/>
  <c r="L201" i="1"/>
  <c r="O200" i="1"/>
  <c r="AL84" i="1"/>
  <c r="AJ84" i="1"/>
  <c r="AH84" i="1"/>
  <c r="E86" i="1"/>
  <c r="AF85" i="1"/>
  <c r="AM83" i="1"/>
  <c r="AN83" i="1" s="1"/>
  <c r="S86" i="1"/>
  <c r="R87" i="1"/>
  <c r="G86" i="1"/>
  <c r="P85" i="1"/>
  <c r="Q85" i="1" s="1"/>
  <c r="H85" i="1"/>
  <c r="J32" i="1"/>
  <c r="M32" i="1" s="1"/>
  <c r="AO32" i="1"/>
  <c r="X88" i="1"/>
  <c r="O201" i="1" l="1"/>
  <c r="L202" i="1"/>
  <c r="AM84" i="1"/>
  <c r="AN84" i="1" s="1"/>
  <c r="E87" i="1"/>
  <c r="AF86" i="1"/>
  <c r="AJ85" i="1"/>
  <c r="AH85" i="1"/>
  <c r="AL85" i="1"/>
  <c r="R88" i="1"/>
  <c r="S87" i="1"/>
  <c r="H86" i="1"/>
  <c r="G87" i="1"/>
  <c r="P86" i="1"/>
  <c r="Q86" i="1" s="1"/>
  <c r="X89" i="1"/>
  <c r="V32" i="1"/>
  <c r="N32" i="1"/>
  <c r="L203" i="1" l="1"/>
  <c r="O202" i="1"/>
  <c r="AM85" i="1"/>
  <c r="AN85" i="1" s="1"/>
  <c r="AJ86" i="1"/>
  <c r="AH86" i="1"/>
  <c r="AL86" i="1"/>
  <c r="E88" i="1"/>
  <c r="AF87" i="1"/>
  <c r="S88" i="1"/>
  <c r="R89" i="1"/>
  <c r="G88" i="1"/>
  <c r="P87" i="1"/>
  <c r="Q87" i="1" s="1"/>
  <c r="H87" i="1"/>
  <c r="W32" i="1"/>
  <c r="AP32" i="1"/>
  <c r="AQ32" i="1" s="1"/>
  <c r="B33" i="1" s="1"/>
  <c r="T33" i="1" s="1"/>
  <c r="X90" i="1"/>
  <c r="C33" i="1" l="1"/>
  <c r="U33" i="1"/>
  <c r="O203" i="1"/>
  <c r="L204" i="1"/>
  <c r="E89" i="1"/>
  <c r="AF88" i="1"/>
  <c r="AL87" i="1"/>
  <c r="AH87" i="1"/>
  <c r="AJ87" i="1"/>
  <c r="AM86" i="1"/>
  <c r="AN86" i="1" s="1"/>
  <c r="S89" i="1"/>
  <c r="R90" i="1"/>
  <c r="H88" i="1"/>
  <c r="G89" i="1"/>
  <c r="P88" i="1"/>
  <c r="Q88" i="1" s="1"/>
  <c r="X91" i="1"/>
  <c r="J33" i="1"/>
  <c r="M33" i="1" s="1"/>
  <c r="AO33" i="1"/>
  <c r="O204" i="1" l="1"/>
  <c r="L205" i="1"/>
  <c r="AJ88" i="1"/>
  <c r="AL88" i="1"/>
  <c r="AH88" i="1"/>
  <c r="AM87" i="1"/>
  <c r="AN87" i="1" s="1"/>
  <c r="E90" i="1"/>
  <c r="AF89" i="1"/>
  <c r="R91" i="1"/>
  <c r="S90" i="1"/>
  <c r="G90" i="1"/>
  <c r="P89" i="1"/>
  <c r="Q89" i="1" s="1"/>
  <c r="H89" i="1"/>
  <c r="V33" i="1"/>
  <c r="N33" i="1"/>
  <c r="X92" i="1"/>
  <c r="O205" i="1" l="1"/>
  <c r="L206" i="1"/>
  <c r="AH89" i="1"/>
  <c r="AJ89" i="1"/>
  <c r="AL89" i="1"/>
  <c r="E91" i="1"/>
  <c r="AF90" i="1"/>
  <c r="AM88" i="1"/>
  <c r="AN88" i="1" s="1"/>
  <c r="R92" i="1"/>
  <c r="S91" i="1"/>
  <c r="H90" i="1"/>
  <c r="G91" i="1"/>
  <c r="P90" i="1"/>
  <c r="Q90" i="1" s="1"/>
  <c r="W33" i="1"/>
  <c r="AP33" i="1"/>
  <c r="AQ33" i="1" s="1"/>
  <c r="B34" i="1" s="1"/>
  <c r="T34" i="1" s="1"/>
  <c r="X93" i="1"/>
  <c r="C34" i="1" l="1"/>
  <c r="U34" i="1"/>
  <c r="O206" i="1"/>
  <c r="L207" i="1"/>
  <c r="E92" i="1"/>
  <c r="AF91" i="1"/>
  <c r="AM89" i="1"/>
  <c r="AN89" i="1" s="1"/>
  <c r="AJ90" i="1"/>
  <c r="AH90" i="1"/>
  <c r="AL90" i="1"/>
  <c r="S92" i="1"/>
  <c r="R93" i="1"/>
  <c r="G92" i="1"/>
  <c r="P91" i="1"/>
  <c r="Q91" i="1" s="1"/>
  <c r="H91" i="1"/>
  <c r="X94" i="1"/>
  <c r="J34" i="1"/>
  <c r="M34" i="1" s="1"/>
  <c r="AO34" i="1"/>
  <c r="L208" i="1" l="1"/>
  <c r="O207" i="1"/>
  <c r="AM90" i="1"/>
  <c r="AN90" i="1" s="1"/>
  <c r="AH91" i="1"/>
  <c r="AL91" i="1"/>
  <c r="AJ91" i="1"/>
  <c r="E93" i="1"/>
  <c r="AF92" i="1"/>
  <c r="S93" i="1"/>
  <c r="R94" i="1"/>
  <c r="H92" i="1"/>
  <c r="G93" i="1"/>
  <c r="P92" i="1"/>
  <c r="Q92" i="1" s="1"/>
  <c r="V34" i="1"/>
  <c r="N34" i="1"/>
  <c r="X95" i="1"/>
  <c r="O208" i="1" l="1"/>
  <c r="L209" i="1"/>
  <c r="AM91" i="1"/>
  <c r="AN91" i="1" s="1"/>
  <c r="E94" i="1"/>
  <c r="AF93" i="1"/>
  <c r="AL92" i="1"/>
  <c r="AH92" i="1"/>
  <c r="AJ92" i="1"/>
  <c r="S94" i="1"/>
  <c r="R95" i="1"/>
  <c r="G94" i="1"/>
  <c r="P93" i="1"/>
  <c r="Q93" i="1" s="1"/>
  <c r="H93" i="1"/>
  <c r="X96" i="1"/>
  <c r="AP34" i="1"/>
  <c r="AQ34" i="1" s="1"/>
  <c r="B35" i="1" s="1"/>
  <c r="T35" i="1" s="1"/>
  <c r="W34" i="1"/>
  <c r="C35" i="1" l="1"/>
  <c r="U35" i="1"/>
  <c r="L210" i="1"/>
  <c r="O209" i="1"/>
  <c r="AH93" i="1"/>
  <c r="AJ93" i="1"/>
  <c r="AL93" i="1"/>
  <c r="AM92" i="1"/>
  <c r="AN92" i="1" s="1"/>
  <c r="E95" i="1"/>
  <c r="AF94" i="1"/>
  <c r="R96" i="1"/>
  <c r="S95" i="1"/>
  <c r="H94" i="1"/>
  <c r="G95" i="1"/>
  <c r="P94" i="1"/>
  <c r="Q94" i="1" s="1"/>
  <c r="J35" i="1"/>
  <c r="M35" i="1" s="1"/>
  <c r="AO35" i="1"/>
  <c r="X97" i="1"/>
  <c r="L211" i="1" l="1"/>
  <c r="O210" i="1"/>
  <c r="AJ94" i="1"/>
  <c r="AH94" i="1"/>
  <c r="AL94" i="1"/>
  <c r="AM93" i="1"/>
  <c r="AN93" i="1" s="1"/>
  <c r="E96" i="1"/>
  <c r="AF95" i="1"/>
  <c r="R97" i="1"/>
  <c r="S96" i="1"/>
  <c r="G96" i="1"/>
  <c r="P95" i="1"/>
  <c r="Q95" i="1" s="1"/>
  <c r="H95" i="1"/>
  <c r="X98" i="1"/>
  <c r="N35" i="1"/>
  <c r="V35" i="1"/>
  <c r="O211" i="1" l="1"/>
  <c r="L212" i="1"/>
  <c r="AH95" i="1"/>
  <c r="AJ95" i="1"/>
  <c r="AL95" i="1"/>
  <c r="E97" i="1"/>
  <c r="AF96" i="1"/>
  <c r="AM94" i="1"/>
  <c r="AN94" i="1" s="1"/>
  <c r="S97" i="1"/>
  <c r="R98" i="1"/>
  <c r="H96" i="1"/>
  <c r="G97" i="1"/>
  <c r="P96" i="1"/>
  <c r="Q96" i="1" s="1"/>
  <c r="AP35" i="1"/>
  <c r="AQ35" i="1" s="1"/>
  <c r="B36" i="1" s="1"/>
  <c r="T36" i="1" s="1"/>
  <c r="W35" i="1"/>
  <c r="X99" i="1"/>
  <c r="C36" i="1" l="1"/>
  <c r="U36" i="1"/>
  <c r="O212" i="1"/>
  <c r="L213" i="1"/>
  <c r="E98" i="1"/>
  <c r="AF97" i="1"/>
  <c r="AM95" i="1"/>
  <c r="AN95" i="1" s="1"/>
  <c r="AH96" i="1"/>
  <c r="AL96" i="1"/>
  <c r="AJ96" i="1"/>
  <c r="S98" i="1"/>
  <c r="R99" i="1"/>
  <c r="G98" i="1"/>
  <c r="P97" i="1"/>
  <c r="Q97" i="1" s="1"/>
  <c r="H97" i="1"/>
  <c r="X100" i="1"/>
  <c r="J36" i="1"/>
  <c r="M36" i="1" s="1"/>
  <c r="AO36" i="1"/>
  <c r="O213" i="1" l="1"/>
  <c r="L214" i="1"/>
  <c r="AM96" i="1"/>
  <c r="AN96" i="1" s="1"/>
  <c r="AH97" i="1"/>
  <c r="AJ97" i="1"/>
  <c r="AL97" i="1"/>
  <c r="E99" i="1"/>
  <c r="AF98" i="1"/>
  <c r="R100" i="1"/>
  <c r="S99" i="1"/>
  <c r="H98" i="1"/>
  <c r="G99" i="1"/>
  <c r="P98" i="1"/>
  <c r="Q98" i="1" s="1"/>
  <c r="V36" i="1"/>
  <c r="N36" i="1"/>
  <c r="X101" i="1"/>
  <c r="O214" i="1" l="1"/>
  <c r="L215" i="1"/>
  <c r="E100" i="1"/>
  <c r="AF99" i="1"/>
  <c r="AM97" i="1"/>
  <c r="AN97" i="1" s="1"/>
  <c r="AJ98" i="1"/>
  <c r="AL98" i="1"/>
  <c r="AH98" i="1"/>
  <c r="R101" i="1"/>
  <c r="S100" i="1"/>
  <c r="G100" i="1"/>
  <c r="P99" i="1"/>
  <c r="Q99" i="1" s="1"/>
  <c r="H99" i="1"/>
  <c r="X102" i="1"/>
  <c r="W36" i="1"/>
  <c r="AP36" i="1"/>
  <c r="AQ36" i="1" s="1"/>
  <c r="B37" i="1" s="1"/>
  <c r="T37" i="1" s="1"/>
  <c r="C37" i="1" l="1"/>
  <c r="U37" i="1"/>
  <c r="O215" i="1"/>
  <c r="L216" i="1"/>
  <c r="AM98" i="1"/>
  <c r="AN98" i="1" s="1"/>
  <c r="AL99" i="1"/>
  <c r="AJ99" i="1"/>
  <c r="AH99" i="1"/>
  <c r="E101" i="1"/>
  <c r="AF100" i="1"/>
  <c r="S101" i="1"/>
  <c r="R102" i="1"/>
  <c r="H100" i="1"/>
  <c r="G101" i="1"/>
  <c r="P100" i="1"/>
  <c r="Q100" i="1" s="1"/>
  <c r="J37" i="1"/>
  <c r="M37" i="1" s="1"/>
  <c r="AO37" i="1"/>
  <c r="X103" i="1"/>
  <c r="L217" i="1" l="1"/>
  <c r="O216" i="1"/>
  <c r="AM99" i="1"/>
  <c r="AN99" i="1" s="1"/>
  <c r="E102" i="1"/>
  <c r="AF101" i="1"/>
  <c r="AL100" i="1"/>
  <c r="AJ100" i="1"/>
  <c r="AH100" i="1"/>
  <c r="R103" i="1"/>
  <c r="S102" i="1"/>
  <c r="G102" i="1"/>
  <c r="P101" i="1"/>
  <c r="Q101" i="1" s="1"/>
  <c r="H101" i="1"/>
  <c r="X104" i="1"/>
  <c r="N37" i="1"/>
  <c r="V37" i="1"/>
  <c r="O217" i="1" l="1"/>
  <c r="L218" i="1"/>
  <c r="AM100" i="1"/>
  <c r="AN100" i="1" s="1"/>
  <c r="AL101" i="1"/>
  <c r="AH101" i="1"/>
  <c r="AJ101" i="1"/>
  <c r="E103" i="1"/>
  <c r="AF102" i="1"/>
  <c r="R104" i="1"/>
  <c r="S103" i="1"/>
  <c r="H102" i="1"/>
  <c r="G103" i="1"/>
  <c r="P102" i="1"/>
  <c r="Q102" i="1" s="1"/>
  <c r="W37" i="1"/>
  <c r="AP37" i="1"/>
  <c r="AQ37" i="1" s="1"/>
  <c r="B38" i="1" s="1"/>
  <c r="T38" i="1" s="1"/>
  <c r="X105" i="1"/>
  <c r="C38" i="1" l="1"/>
  <c r="U38" i="1"/>
  <c r="L219" i="1"/>
  <c r="O218" i="1"/>
  <c r="AM101" i="1"/>
  <c r="AN101" i="1" s="1"/>
  <c r="E104" i="1"/>
  <c r="AF103" i="1"/>
  <c r="AH102" i="1"/>
  <c r="AL102" i="1"/>
  <c r="AJ102" i="1"/>
  <c r="R105" i="1"/>
  <c r="S104" i="1"/>
  <c r="G104" i="1"/>
  <c r="P103" i="1"/>
  <c r="Q103" i="1" s="1"/>
  <c r="H103" i="1"/>
  <c r="X106" i="1"/>
  <c r="J38" i="1"/>
  <c r="M38" i="1" s="1"/>
  <c r="AO38" i="1"/>
  <c r="O219" i="1" l="1"/>
  <c r="L220" i="1"/>
  <c r="AH103" i="1"/>
  <c r="AL103" i="1"/>
  <c r="AJ103" i="1"/>
  <c r="AM102" i="1"/>
  <c r="AN102" i="1" s="1"/>
  <c r="E105" i="1"/>
  <c r="AF104" i="1"/>
  <c r="R106" i="1"/>
  <c r="S105" i="1"/>
  <c r="H104" i="1"/>
  <c r="G105" i="1"/>
  <c r="P104" i="1"/>
  <c r="Q104" i="1" s="1"/>
  <c r="X107" i="1"/>
  <c r="V38" i="1"/>
  <c r="N38" i="1"/>
  <c r="O220" i="1" l="1"/>
  <c r="L221" i="1"/>
  <c r="AM103" i="1"/>
  <c r="AN103" i="1" s="1"/>
  <c r="AH104" i="1"/>
  <c r="AJ104" i="1"/>
  <c r="AL104" i="1"/>
  <c r="E106" i="1"/>
  <c r="AF105" i="1"/>
  <c r="S106" i="1"/>
  <c r="R107" i="1"/>
  <c r="G106" i="1"/>
  <c r="P105" i="1"/>
  <c r="Q105" i="1" s="1"/>
  <c r="H105" i="1"/>
  <c r="AP38" i="1"/>
  <c r="AQ38" i="1" s="1"/>
  <c r="B39" i="1" s="1"/>
  <c r="T39" i="1" s="1"/>
  <c r="W38" i="1"/>
  <c r="X108" i="1"/>
  <c r="C39" i="1" l="1"/>
  <c r="U39" i="1"/>
  <c r="O221" i="1"/>
  <c r="L222" i="1"/>
  <c r="E107" i="1"/>
  <c r="AF106" i="1"/>
  <c r="AM104" i="1"/>
  <c r="AN104" i="1" s="1"/>
  <c r="AJ105" i="1"/>
  <c r="AL105" i="1"/>
  <c r="AH105" i="1"/>
  <c r="R108" i="1"/>
  <c r="S107" i="1"/>
  <c r="H106" i="1"/>
  <c r="G107" i="1"/>
  <c r="P106" i="1"/>
  <c r="Q106" i="1" s="1"/>
  <c r="X109" i="1"/>
  <c r="J39" i="1"/>
  <c r="M39" i="1" s="1"/>
  <c r="AO39" i="1"/>
  <c r="O222" i="1" l="1"/>
  <c r="L223" i="1"/>
  <c r="AM105" i="1"/>
  <c r="AN105" i="1" s="1"/>
  <c r="AL106" i="1"/>
  <c r="AH106" i="1"/>
  <c r="AJ106" i="1"/>
  <c r="E108" i="1"/>
  <c r="AF107" i="1"/>
  <c r="S108" i="1"/>
  <c r="R109" i="1"/>
  <c r="G108" i="1"/>
  <c r="P107" i="1"/>
  <c r="Q107" i="1" s="1"/>
  <c r="H107" i="1"/>
  <c r="V39" i="1"/>
  <c r="N39" i="1"/>
  <c r="X110" i="1"/>
  <c r="O223" i="1" l="1"/>
  <c r="L224" i="1"/>
  <c r="AM106" i="1"/>
  <c r="AN106" i="1" s="1"/>
  <c r="E109" i="1"/>
  <c r="AF108" i="1"/>
  <c r="AL107" i="1"/>
  <c r="AJ107" i="1"/>
  <c r="AH107" i="1"/>
  <c r="S109" i="1"/>
  <c r="R110" i="1"/>
  <c r="H108" i="1"/>
  <c r="G109" i="1"/>
  <c r="P108" i="1"/>
  <c r="Q108" i="1" s="1"/>
  <c r="AP39" i="1"/>
  <c r="AQ39" i="1" s="1"/>
  <c r="B40" i="1" s="1"/>
  <c r="T40" i="1" s="1"/>
  <c r="W39" i="1"/>
  <c r="X111" i="1"/>
  <c r="C40" i="1" l="1"/>
  <c r="U40" i="1"/>
  <c r="O224" i="1"/>
  <c r="L225" i="1"/>
  <c r="AM107" i="1"/>
  <c r="AN107" i="1" s="1"/>
  <c r="AH108" i="1"/>
  <c r="AJ108" i="1"/>
  <c r="AL108" i="1"/>
  <c r="E110" i="1"/>
  <c r="AF109" i="1"/>
  <c r="R111" i="1"/>
  <c r="S110" i="1"/>
  <c r="G110" i="1"/>
  <c r="P109" i="1"/>
  <c r="Q109" i="1" s="1"/>
  <c r="H109" i="1"/>
  <c r="X112" i="1"/>
  <c r="AO40" i="1"/>
  <c r="J40" i="1"/>
  <c r="M40" i="1" s="1"/>
  <c r="O225" i="1" l="1"/>
  <c r="E111" i="1"/>
  <c r="AF110" i="1"/>
  <c r="AM108" i="1"/>
  <c r="AN108" i="1" s="1"/>
  <c r="AL109" i="1"/>
  <c r="AH109" i="1"/>
  <c r="AJ109" i="1"/>
  <c r="S111" i="1"/>
  <c r="R112" i="1"/>
  <c r="H110" i="1"/>
  <c r="G111" i="1"/>
  <c r="P110" i="1"/>
  <c r="Q110" i="1" s="1"/>
  <c r="V40" i="1"/>
  <c r="N40" i="1"/>
  <c r="X113" i="1"/>
  <c r="AM109" i="1" l="1"/>
  <c r="AN109" i="1" s="1"/>
  <c r="AL110" i="1"/>
  <c r="AJ110" i="1"/>
  <c r="AH110" i="1"/>
  <c r="E112" i="1"/>
  <c r="AF111" i="1"/>
  <c r="S112" i="1"/>
  <c r="R113" i="1"/>
  <c r="G112" i="1"/>
  <c r="P111" i="1"/>
  <c r="Q111" i="1" s="1"/>
  <c r="H111" i="1"/>
  <c r="X114" i="1"/>
  <c r="AP40" i="1"/>
  <c r="AQ40" i="1" s="1"/>
  <c r="B41" i="1" s="1"/>
  <c r="T41" i="1" s="1"/>
  <c r="W40" i="1"/>
  <c r="C41" i="1" l="1"/>
  <c r="U41" i="1"/>
  <c r="AM110" i="1"/>
  <c r="AN110" i="1" s="1"/>
  <c r="AL111" i="1"/>
  <c r="AH111" i="1"/>
  <c r="AJ111" i="1"/>
  <c r="E113" i="1"/>
  <c r="AF112" i="1"/>
  <c r="S113" i="1"/>
  <c r="R114" i="1"/>
  <c r="H112" i="1"/>
  <c r="G113" i="1"/>
  <c r="P112" i="1"/>
  <c r="Q112" i="1" s="1"/>
  <c r="AO41" i="1"/>
  <c r="J41" i="1"/>
  <c r="M41" i="1" s="1"/>
  <c r="X115" i="1"/>
  <c r="AM111" i="1" l="1"/>
  <c r="AN111" i="1" s="1"/>
  <c r="E114" i="1"/>
  <c r="AF113" i="1"/>
  <c r="AH112" i="1"/>
  <c r="AJ112" i="1"/>
  <c r="AL112" i="1"/>
  <c r="R115" i="1"/>
  <c r="S114" i="1"/>
  <c r="G114" i="1"/>
  <c r="P113" i="1"/>
  <c r="Q113" i="1" s="1"/>
  <c r="H113" i="1"/>
  <c r="X116" i="1"/>
  <c r="N41" i="1"/>
  <c r="V41" i="1"/>
  <c r="AM112" i="1" l="1"/>
  <c r="AN112" i="1" s="1"/>
  <c r="AH113" i="1"/>
  <c r="AL113" i="1"/>
  <c r="AJ113" i="1"/>
  <c r="E115" i="1"/>
  <c r="AF114" i="1"/>
  <c r="R116" i="1"/>
  <c r="S115" i="1"/>
  <c r="H114" i="1"/>
  <c r="G115" i="1"/>
  <c r="P114" i="1"/>
  <c r="Q114" i="1" s="1"/>
  <c r="W41" i="1"/>
  <c r="AP41" i="1"/>
  <c r="AQ41" i="1" s="1"/>
  <c r="B42" i="1" s="1"/>
  <c r="T42" i="1" s="1"/>
  <c r="X117" i="1"/>
  <c r="C42" i="1" l="1"/>
  <c r="U42" i="1"/>
  <c r="AM113" i="1"/>
  <c r="AN113" i="1" s="1"/>
  <c r="E116" i="1"/>
  <c r="AF115" i="1"/>
  <c r="AH114" i="1"/>
  <c r="AL114" i="1"/>
  <c r="AJ114" i="1"/>
  <c r="S116" i="1"/>
  <c r="R117" i="1"/>
  <c r="G116" i="1"/>
  <c r="P115" i="1"/>
  <c r="Q115" i="1" s="1"/>
  <c r="H115" i="1"/>
  <c r="X118" i="1"/>
  <c r="AO42" i="1"/>
  <c r="J42" i="1"/>
  <c r="M42" i="1" s="1"/>
  <c r="AJ115" i="1" l="1"/>
  <c r="AL115" i="1"/>
  <c r="AH115" i="1"/>
  <c r="AM114" i="1"/>
  <c r="AN114" i="1" s="1"/>
  <c r="E117" i="1"/>
  <c r="AF116" i="1"/>
  <c r="R118" i="1"/>
  <c r="S117" i="1"/>
  <c r="H116" i="1"/>
  <c r="G117" i="1"/>
  <c r="P116" i="1"/>
  <c r="Q116" i="1" s="1"/>
  <c r="V42" i="1"/>
  <c r="N42" i="1"/>
  <c r="X119" i="1"/>
  <c r="AJ116" i="1" l="1"/>
  <c r="AL116" i="1"/>
  <c r="AH116" i="1"/>
  <c r="E118" i="1"/>
  <c r="AF117" i="1"/>
  <c r="AM115" i="1"/>
  <c r="AN115" i="1" s="1"/>
  <c r="R119" i="1"/>
  <c r="S118" i="1"/>
  <c r="G118" i="1"/>
  <c r="P117" i="1"/>
  <c r="Q117" i="1" s="1"/>
  <c r="H117" i="1"/>
  <c r="X120" i="1"/>
  <c r="W42" i="1"/>
  <c r="AP42" i="1"/>
  <c r="AQ42" i="1" s="1"/>
  <c r="B43" i="1" s="1"/>
  <c r="T43" i="1" s="1"/>
  <c r="C43" i="1" l="1"/>
  <c r="U43" i="1"/>
  <c r="AM116" i="1"/>
  <c r="AN116" i="1" s="1"/>
  <c r="AL117" i="1"/>
  <c r="AJ117" i="1"/>
  <c r="AH117" i="1"/>
  <c r="E119" i="1"/>
  <c r="AF118" i="1"/>
  <c r="S119" i="1"/>
  <c r="R120" i="1"/>
  <c r="H118" i="1"/>
  <c r="G119" i="1"/>
  <c r="P118" i="1"/>
  <c r="Q118" i="1" s="1"/>
  <c r="AO43" i="1"/>
  <c r="J43" i="1"/>
  <c r="M43" i="1" s="1"/>
  <c r="X121" i="1"/>
  <c r="AM117" i="1" l="1"/>
  <c r="AN117" i="1" s="1"/>
  <c r="E120" i="1"/>
  <c r="AF119" i="1"/>
  <c r="AH118" i="1"/>
  <c r="AJ118" i="1"/>
  <c r="AL118" i="1"/>
  <c r="S120" i="1"/>
  <c r="R121" i="1"/>
  <c r="G120" i="1"/>
  <c r="P119" i="1"/>
  <c r="Q119" i="1" s="1"/>
  <c r="H119" i="1"/>
  <c r="X122" i="1"/>
  <c r="V43" i="1"/>
  <c r="N43" i="1"/>
  <c r="AM118" i="1" l="1"/>
  <c r="AN118" i="1" s="1"/>
  <c r="AH119" i="1"/>
  <c r="AJ119" i="1"/>
  <c r="AL119" i="1"/>
  <c r="E121" i="1"/>
  <c r="AF120" i="1"/>
  <c r="R122" i="1"/>
  <c r="S121" i="1"/>
  <c r="H120" i="1"/>
  <c r="G121" i="1"/>
  <c r="P120" i="1"/>
  <c r="Q120" i="1" s="1"/>
  <c r="X123" i="1"/>
  <c r="AP43" i="1"/>
  <c r="AQ43" i="1" s="1"/>
  <c r="B44" i="1" s="1"/>
  <c r="T44" i="1" s="1"/>
  <c r="W43" i="1"/>
  <c r="C44" i="1" l="1"/>
  <c r="U44" i="1"/>
  <c r="E122" i="1"/>
  <c r="AF121" i="1"/>
  <c r="AM119" i="1"/>
  <c r="AN119" i="1" s="1"/>
  <c r="AH120" i="1"/>
  <c r="AJ120" i="1"/>
  <c r="AL120" i="1"/>
  <c r="R123" i="1"/>
  <c r="S122" i="1"/>
  <c r="G122" i="1"/>
  <c r="P121" i="1"/>
  <c r="Q121" i="1" s="1"/>
  <c r="H121" i="1"/>
  <c r="J44" i="1"/>
  <c r="M44" i="1" s="1"/>
  <c r="AO44" i="1"/>
  <c r="X124" i="1"/>
  <c r="AJ121" i="1" l="1"/>
  <c r="AL121" i="1"/>
  <c r="AH121" i="1"/>
  <c r="AM120" i="1"/>
  <c r="AN120" i="1" s="1"/>
  <c r="E123" i="1"/>
  <c r="AF122" i="1"/>
  <c r="S123" i="1"/>
  <c r="R124" i="1"/>
  <c r="H122" i="1"/>
  <c r="G123" i="1"/>
  <c r="P122" i="1"/>
  <c r="Q122" i="1" s="1"/>
  <c r="X125" i="1"/>
  <c r="N44" i="1"/>
  <c r="V44" i="1"/>
  <c r="AJ122" i="1" l="1"/>
  <c r="AL122" i="1"/>
  <c r="AH122" i="1"/>
  <c r="E124" i="1"/>
  <c r="AF123" i="1"/>
  <c r="AM121" i="1"/>
  <c r="AN121" i="1" s="1"/>
  <c r="S124" i="1"/>
  <c r="R125" i="1"/>
  <c r="G124" i="1"/>
  <c r="P123" i="1"/>
  <c r="Q123" i="1" s="1"/>
  <c r="H123" i="1"/>
  <c r="W44" i="1"/>
  <c r="AP44" i="1"/>
  <c r="AQ44" i="1" s="1"/>
  <c r="B45" i="1" s="1"/>
  <c r="T45" i="1" s="1"/>
  <c r="X126" i="1"/>
  <c r="C45" i="1" l="1"/>
  <c r="U45" i="1"/>
  <c r="E125" i="1"/>
  <c r="AF124" i="1"/>
  <c r="AH123" i="1"/>
  <c r="AL123" i="1"/>
  <c r="AJ123" i="1"/>
  <c r="AM122" i="1"/>
  <c r="AN122" i="1" s="1"/>
  <c r="S125" i="1"/>
  <c r="R126" i="1"/>
  <c r="H124" i="1"/>
  <c r="G125" i="1"/>
  <c r="P124" i="1"/>
  <c r="Q124" i="1" s="1"/>
  <c r="X127" i="1"/>
  <c r="X128" i="1" s="1"/>
  <c r="X129" i="1" s="1"/>
  <c r="X130" i="1" s="1"/>
  <c r="X131" i="1" s="1"/>
  <c r="X132" i="1" s="1"/>
  <c r="X133" i="1" s="1"/>
  <c r="X134" i="1" s="1"/>
  <c r="X135" i="1" s="1"/>
  <c r="X136" i="1" s="1"/>
  <c r="X137" i="1" s="1"/>
  <c r="X138" i="1" s="1"/>
  <c r="X139" i="1" s="1"/>
  <c r="X140" i="1" s="1"/>
  <c r="X141" i="1" s="1"/>
  <c r="X142" i="1" s="1"/>
  <c r="X143" i="1" s="1"/>
  <c r="X144" i="1" s="1"/>
  <c r="X145" i="1" s="1"/>
  <c r="X146" i="1" s="1"/>
  <c r="X147" i="1" s="1"/>
  <c r="X148" i="1" s="1"/>
  <c r="X149" i="1" s="1"/>
  <c r="X150" i="1" s="1"/>
  <c r="X151" i="1" s="1"/>
  <c r="X152" i="1" s="1"/>
  <c r="X153" i="1" s="1"/>
  <c r="X154" i="1" s="1"/>
  <c r="X155" i="1" s="1"/>
  <c r="X156" i="1" s="1"/>
  <c r="X157" i="1" s="1"/>
  <c r="X158" i="1" s="1"/>
  <c r="X159" i="1" s="1"/>
  <c r="X160" i="1" s="1"/>
  <c r="X161" i="1" s="1"/>
  <c r="X162" i="1" s="1"/>
  <c r="X163" i="1" s="1"/>
  <c r="X164" i="1" s="1"/>
  <c r="X165" i="1" s="1"/>
  <c r="X166" i="1" s="1"/>
  <c r="X167" i="1" s="1"/>
  <c r="X168" i="1" s="1"/>
  <c r="X169" i="1" s="1"/>
  <c r="X170" i="1" s="1"/>
  <c r="X171" i="1" s="1"/>
  <c r="X172" i="1" s="1"/>
  <c r="X173" i="1" s="1"/>
  <c r="X174" i="1" s="1"/>
  <c r="X175" i="1" s="1"/>
  <c r="X176" i="1" s="1"/>
  <c r="X177" i="1" s="1"/>
  <c r="X178" i="1" s="1"/>
  <c r="X179" i="1" s="1"/>
  <c r="X180" i="1" s="1"/>
  <c r="X181" i="1" s="1"/>
  <c r="X182" i="1" s="1"/>
  <c r="X183" i="1" s="1"/>
  <c r="X184" i="1" s="1"/>
  <c r="X185" i="1" s="1"/>
  <c r="X186" i="1" s="1"/>
  <c r="X187" i="1" s="1"/>
  <c r="X188" i="1" s="1"/>
  <c r="X189" i="1" s="1"/>
  <c r="X190" i="1" s="1"/>
  <c r="X191" i="1" s="1"/>
  <c r="X192" i="1" s="1"/>
  <c r="X193" i="1" s="1"/>
  <c r="X194" i="1" s="1"/>
  <c r="X195" i="1" s="1"/>
  <c r="X196" i="1" s="1"/>
  <c r="X197" i="1" s="1"/>
  <c r="X198" i="1" s="1"/>
  <c r="X199" i="1" s="1"/>
  <c r="X200" i="1" s="1"/>
  <c r="X201" i="1" s="1"/>
  <c r="X202" i="1" s="1"/>
  <c r="X203" i="1" s="1"/>
  <c r="X204" i="1" s="1"/>
  <c r="X205" i="1" s="1"/>
  <c r="X206" i="1" s="1"/>
  <c r="X207" i="1" s="1"/>
  <c r="X208" i="1" s="1"/>
  <c r="X209" i="1" s="1"/>
  <c r="X210" i="1" s="1"/>
  <c r="X211" i="1" s="1"/>
  <c r="X212" i="1" s="1"/>
  <c r="X213" i="1" s="1"/>
  <c r="X214" i="1" s="1"/>
  <c r="X215" i="1" s="1"/>
  <c r="X216" i="1" s="1"/>
  <c r="X217" i="1" s="1"/>
  <c r="X218" i="1" s="1"/>
  <c r="X219" i="1" s="1"/>
  <c r="X220" i="1" s="1"/>
  <c r="X221" i="1" s="1"/>
  <c r="X222" i="1" s="1"/>
  <c r="X223" i="1" s="1"/>
  <c r="X224" i="1" s="1"/>
  <c r="X225" i="1" s="1"/>
  <c r="J45" i="1"/>
  <c r="M45" i="1" s="1"/>
  <c r="AO45" i="1"/>
  <c r="AJ124" i="1" l="1"/>
  <c r="AL124" i="1"/>
  <c r="AH124" i="1"/>
  <c r="AM123" i="1"/>
  <c r="AN123" i="1" s="1"/>
  <c r="E126" i="1"/>
  <c r="AF125" i="1"/>
  <c r="R127" i="1"/>
  <c r="S126" i="1"/>
  <c r="G126" i="1"/>
  <c r="P125" i="1"/>
  <c r="Q125" i="1" s="1"/>
  <c r="H125" i="1"/>
  <c r="V45" i="1"/>
  <c r="N45" i="1"/>
  <c r="S127" i="1" l="1"/>
  <c r="R128" i="1"/>
  <c r="AJ125" i="1"/>
  <c r="AL125" i="1"/>
  <c r="AH125" i="1"/>
  <c r="E127" i="1"/>
  <c r="AF126" i="1"/>
  <c r="AM124" i="1"/>
  <c r="AN124" i="1" s="1"/>
  <c r="H126" i="1"/>
  <c r="G127" i="1"/>
  <c r="G128" i="1" s="1"/>
  <c r="P126" i="1"/>
  <c r="Q126" i="1" s="1"/>
  <c r="AP45" i="1"/>
  <c r="AQ45" i="1" s="1"/>
  <c r="B46" i="1" s="1"/>
  <c r="T46" i="1" s="1"/>
  <c r="W45" i="1"/>
  <c r="R129" i="1" l="1"/>
  <c r="S128" i="1"/>
  <c r="C46" i="1"/>
  <c r="U46" i="1"/>
  <c r="AF127" i="1"/>
  <c r="AH127" i="1" s="1"/>
  <c r="E128" i="1"/>
  <c r="P128" i="1" s="1"/>
  <c r="Q128" i="1" s="1"/>
  <c r="G129" i="1"/>
  <c r="P127" i="1"/>
  <c r="Q127" i="1" s="1"/>
  <c r="AH126" i="1"/>
  <c r="AJ126" i="1"/>
  <c r="AL126" i="1"/>
  <c r="AM125" i="1"/>
  <c r="AN125" i="1" s="1"/>
  <c r="H127" i="1"/>
  <c r="AO46" i="1"/>
  <c r="J46" i="1"/>
  <c r="M46" i="1" s="1"/>
  <c r="S129" i="1" l="1"/>
  <c r="R130" i="1"/>
  <c r="AL127" i="1"/>
  <c r="AJ127" i="1"/>
  <c r="E129" i="1"/>
  <c r="P129" i="1" s="1"/>
  <c r="Q129" i="1" s="1"/>
  <c r="AF128" i="1"/>
  <c r="H128" i="1"/>
  <c r="G130" i="1"/>
  <c r="AM126" i="1"/>
  <c r="AN126" i="1" s="1"/>
  <c r="V46" i="1"/>
  <c r="N46" i="1"/>
  <c r="S130" i="1" l="1"/>
  <c r="R131" i="1"/>
  <c r="AM127" i="1"/>
  <c r="AN127" i="1" s="1"/>
  <c r="AL128" i="1"/>
  <c r="AH128" i="1"/>
  <c r="AJ128" i="1"/>
  <c r="E130" i="1"/>
  <c r="AF129" i="1"/>
  <c r="G131" i="1"/>
  <c r="H129" i="1"/>
  <c r="AP46" i="1"/>
  <c r="AQ46" i="1" s="1"/>
  <c r="B47" i="1" s="1"/>
  <c r="T47" i="1" s="1"/>
  <c r="W46" i="1"/>
  <c r="S131" i="1" l="1"/>
  <c r="R132" i="1"/>
  <c r="AM128" i="1"/>
  <c r="AN128" i="1" s="1"/>
  <c r="C47" i="1"/>
  <c r="U47" i="1"/>
  <c r="E131" i="1"/>
  <c r="P131" i="1" s="1"/>
  <c r="Q131" i="1" s="1"/>
  <c r="AF130" i="1"/>
  <c r="P130" i="1"/>
  <c r="Q130" i="1" s="1"/>
  <c r="AJ129" i="1"/>
  <c r="AL129" i="1"/>
  <c r="AH129" i="1"/>
  <c r="H130" i="1"/>
  <c r="G132" i="1"/>
  <c r="J47" i="1"/>
  <c r="M47" i="1" s="1"/>
  <c r="AO47" i="1"/>
  <c r="R133" i="1" l="1"/>
  <c r="S132" i="1"/>
  <c r="AL130" i="1"/>
  <c r="AH130" i="1"/>
  <c r="AJ130" i="1"/>
  <c r="AM129" i="1"/>
  <c r="AN129" i="1" s="1"/>
  <c r="E132" i="1"/>
  <c r="P132" i="1" s="1"/>
  <c r="Q132" i="1" s="1"/>
  <c r="AF131" i="1"/>
  <c r="H131" i="1"/>
  <c r="G133" i="1"/>
  <c r="N47" i="1"/>
  <c r="V47" i="1"/>
  <c r="S133" i="1" l="1"/>
  <c r="R134" i="1"/>
  <c r="AM130" i="1"/>
  <c r="AN130" i="1" s="1"/>
  <c r="AH131" i="1"/>
  <c r="AJ131" i="1"/>
  <c r="AL131" i="1"/>
  <c r="E133" i="1"/>
  <c r="P133" i="1" s="1"/>
  <c r="Q133" i="1" s="1"/>
  <c r="AF132" i="1"/>
  <c r="G134" i="1"/>
  <c r="H132" i="1"/>
  <c r="W47" i="1"/>
  <c r="AP47" i="1"/>
  <c r="AQ47" i="1" s="1"/>
  <c r="B48" i="1" s="1"/>
  <c r="T48" i="1" s="1"/>
  <c r="R135" i="1" l="1"/>
  <c r="S134" i="1"/>
  <c r="C48" i="1"/>
  <c r="U48" i="1"/>
  <c r="E134" i="1"/>
  <c r="AF133" i="1"/>
  <c r="AM131" i="1"/>
  <c r="AN131" i="1" s="1"/>
  <c r="AL132" i="1"/>
  <c r="AH132" i="1"/>
  <c r="AJ132" i="1"/>
  <c r="H133" i="1"/>
  <c r="G135" i="1"/>
  <c r="P134" i="1"/>
  <c r="Q134" i="1" s="1"/>
  <c r="J48" i="1"/>
  <c r="M48" i="1" s="1"/>
  <c r="AO48" i="1"/>
  <c r="S135" i="1" l="1"/>
  <c r="R136" i="1"/>
  <c r="AM132" i="1"/>
  <c r="AN132" i="1" s="1"/>
  <c r="AH133" i="1"/>
  <c r="AL133" i="1"/>
  <c r="AJ133" i="1"/>
  <c r="E135" i="1"/>
  <c r="P135" i="1" s="1"/>
  <c r="Q135" i="1" s="1"/>
  <c r="AF134" i="1"/>
  <c r="G136" i="1"/>
  <c r="H134" i="1"/>
  <c r="N48" i="1"/>
  <c r="V48" i="1"/>
  <c r="S136" i="1" l="1"/>
  <c r="R137" i="1"/>
  <c r="AM133" i="1"/>
  <c r="AN133" i="1" s="1"/>
  <c r="AL134" i="1"/>
  <c r="AH134" i="1"/>
  <c r="AJ134" i="1"/>
  <c r="E136" i="1"/>
  <c r="AF135" i="1"/>
  <c r="H135" i="1"/>
  <c r="G137" i="1"/>
  <c r="AP48" i="1"/>
  <c r="AQ48" i="1" s="1"/>
  <c r="B49" i="1" s="1"/>
  <c r="T49" i="1" s="1"/>
  <c r="W48" i="1"/>
  <c r="S137" i="1" l="1"/>
  <c r="R138" i="1"/>
  <c r="AM134" i="1"/>
  <c r="AN134" i="1" s="1"/>
  <c r="C49" i="1"/>
  <c r="U49" i="1"/>
  <c r="E137" i="1"/>
  <c r="P137" i="1" s="1"/>
  <c r="Q137" i="1" s="1"/>
  <c r="AF136" i="1"/>
  <c r="P136" i="1"/>
  <c r="Q136" i="1" s="1"/>
  <c r="AJ135" i="1"/>
  <c r="AL135" i="1"/>
  <c r="AH135" i="1"/>
  <c r="G138" i="1"/>
  <c r="H136" i="1"/>
  <c r="J49" i="1"/>
  <c r="M49" i="1" s="1"/>
  <c r="AO49" i="1"/>
  <c r="S138" i="1" l="1"/>
  <c r="R139" i="1"/>
  <c r="AM135" i="1"/>
  <c r="AN135" i="1" s="1"/>
  <c r="AH136" i="1"/>
  <c r="AL136" i="1"/>
  <c r="AJ136" i="1"/>
  <c r="E138" i="1"/>
  <c r="AF137" i="1"/>
  <c r="H137" i="1"/>
  <c r="G139" i="1"/>
  <c r="V49" i="1"/>
  <c r="N49" i="1"/>
  <c r="S139" i="1" l="1"/>
  <c r="R140" i="1"/>
  <c r="AM136" i="1"/>
  <c r="AN136" i="1" s="1"/>
  <c r="E139" i="1"/>
  <c r="P139" i="1" s="1"/>
  <c r="Q139" i="1" s="1"/>
  <c r="AF138" i="1"/>
  <c r="P138" i="1"/>
  <c r="Q138" i="1" s="1"/>
  <c r="AJ137" i="1"/>
  <c r="AH137" i="1"/>
  <c r="AL137" i="1"/>
  <c r="G140" i="1"/>
  <c r="H138" i="1"/>
  <c r="AP49" i="1"/>
  <c r="AQ49" i="1" s="1"/>
  <c r="B50" i="1" s="1"/>
  <c r="T50" i="1" s="1"/>
  <c r="W49" i="1"/>
  <c r="S140" i="1" l="1"/>
  <c r="R141" i="1"/>
  <c r="AM137" i="1"/>
  <c r="AN137" i="1" s="1"/>
  <c r="C50" i="1"/>
  <c r="U50" i="1"/>
  <c r="AJ138" i="1"/>
  <c r="AL138" i="1"/>
  <c r="AH138" i="1"/>
  <c r="E140" i="1"/>
  <c r="AF139" i="1"/>
  <c r="H139" i="1"/>
  <c r="G141" i="1"/>
  <c r="J50" i="1"/>
  <c r="M50" i="1" s="1"/>
  <c r="AO50" i="1"/>
  <c r="S141" i="1" l="1"/>
  <c r="R142" i="1"/>
  <c r="E141" i="1"/>
  <c r="AF140" i="1"/>
  <c r="P140" i="1"/>
  <c r="Q140" i="1" s="1"/>
  <c r="AH139" i="1"/>
  <c r="AL139" i="1"/>
  <c r="AJ139" i="1"/>
  <c r="AM138" i="1"/>
  <c r="AN138" i="1" s="1"/>
  <c r="G142" i="1"/>
  <c r="P141" i="1"/>
  <c r="Q141" i="1" s="1"/>
  <c r="H140" i="1"/>
  <c r="N50" i="1"/>
  <c r="V50" i="1"/>
  <c r="S142" i="1" l="1"/>
  <c r="R143" i="1"/>
  <c r="AM139" i="1"/>
  <c r="AN139" i="1" s="1"/>
  <c r="AL140" i="1"/>
  <c r="AH140" i="1"/>
  <c r="AJ140" i="1"/>
  <c r="E142" i="1"/>
  <c r="AF141" i="1"/>
  <c r="H141" i="1"/>
  <c r="G143" i="1"/>
  <c r="AP50" i="1"/>
  <c r="AQ50" i="1" s="1"/>
  <c r="B51" i="1" s="1"/>
  <c r="T51" i="1" s="1"/>
  <c r="W50" i="1"/>
  <c r="R144" i="1" l="1"/>
  <c r="S143" i="1"/>
  <c r="AM140" i="1"/>
  <c r="AN140" i="1" s="1"/>
  <c r="C51" i="1"/>
  <c r="U51" i="1"/>
  <c r="E143" i="1"/>
  <c r="P143" i="1" s="1"/>
  <c r="Q143" i="1" s="1"/>
  <c r="AF142" i="1"/>
  <c r="P142" i="1"/>
  <c r="Q142" i="1" s="1"/>
  <c r="AH141" i="1"/>
  <c r="AJ141" i="1"/>
  <c r="AL141" i="1"/>
  <c r="G144" i="1"/>
  <c r="H142" i="1"/>
  <c r="J51" i="1"/>
  <c r="M51" i="1" s="1"/>
  <c r="AO51" i="1"/>
  <c r="S144" i="1" l="1"/>
  <c r="R145" i="1"/>
  <c r="AJ142" i="1"/>
  <c r="AH142" i="1"/>
  <c r="AL142" i="1"/>
  <c r="AM141" i="1"/>
  <c r="AN141" i="1" s="1"/>
  <c r="E144" i="1"/>
  <c r="P144" i="1" s="1"/>
  <c r="Q144" i="1" s="1"/>
  <c r="AF143" i="1"/>
  <c r="H143" i="1"/>
  <c r="G145" i="1"/>
  <c r="N51" i="1"/>
  <c r="V51" i="1"/>
  <c r="S145" i="1" l="1"/>
  <c r="R146" i="1"/>
  <c r="AL143" i="1"/>
  <c r="AJ143" i="1"/>
  <c r="AM143" i="1" s="1"/>
  <c r="AN143" i="1" s="1"/>
  <c r="AH143" i="1"/>
  <c r="E145" i="1"/>
  <c r="P145" i="1" s="1"/>
  <c r="Q145" i="1" s="1"/>
  <c r="AF144" i="1"/>
  <c r="AM142" i="1"/>
  <c r="AN142" i="1" s="1"/>
  <c r="G146" i="1"/>
  <c r="H144" i="1"/>
  <c r="W51" i="1"/>
  <c r="AP51" i="1"/>
  <c r="AQ51" i="1" s="1"/>
  <c r="B52" i="1" s="1"/>
  <c r="T52" i="1" s="1"/>
  <c r="S146" i="1" l="1"/>
  <c r="R147" i="1"/>
  <c r="C52" i="1"/>
  <c r="U52" i="1"/>
  <c r="E146" i="1"/>
  <c r="P146" i="1" s="1"/>
  <c r="Q146" i="1" s="1"/>
  <c r="AF145" i="1"/>
  <c r="AJ144" i="1"/>
  <c r="AH144" i="1"/>
  <c r="AL144" i="1"/>
  <c r="H145" i="1"/>
  <c r="G147" i="1"/>
  <c r="J52" i="1"/>
  <c r="M52" i="1" s="1"/>
  <c r="AO52" i="1"/>
  <c r="R148" i="1" l="1"/>
  <c r="S147" i="1"/>
  <c r="AM144" i="1"/>
  <c r="AN144" i="1" s="1"/>
  <c r="AJ145" i="1"/>
  <c r="AH145" i="1"/>
  <c r="AL145" i="1"/>
  <c r="E147" i="1"/>
  <c r="P147" i="1" s="1"/>
  <c r="Q147" i="1" s="1"/>
  <c r="AF146" i="1"/>
  <c r="G148" i="1"/>
  <c r="H146" i="1"/>
  <c r="V52" i="1"/>
  <c r="N52" i="1"/>
  <c r="R149" i="1" l="1"/>
  <c r="S148" i="1"/>
  <c r="E148" i="1"/>
  <c r="AF147" i="1"/>
  <c r="AJ146" i="1"/>
  <c r="AH146" i="1"/>
  <c r="AL146" i="1"/>
  <c r="AM145" i="1"/>
  <c r="AN145" i="1" s="1"/>
  <c r="H147" i="1"/>
  <c r="G149" i="1"/>
  <c r="P148" i="1"/>
  <c r="Q148" i="1" s="1"/>
  <c r="AP52" i="1"/>
  <c r="AQ52" i="1" s="1"/>
  <c r="B53" i="1" s="1"/>
  <c r="T53" i="1" s="1"/>
  <c r="W52" i="1"/>
  <c r="R150" i="1" l="1"/>
  <c r="S149" i="1"/>
  <c r="AM146" i="1"/>
  <c r="AN146" i="1" s="1"/>
  <c r="C53" i="1"/>
  <c r="U53" i="1"/>
  <c r="AL147" i="1"/>
  <c r="AH147" i="1"/>
  <c r="AJ147" i="1"/>
  <c r="E149" i="1"/>
  <c r="AF148" i="1"/>
  <c r="G150" i="1"/>
  <c r="H148" i="1"/>
  <c r="J53" i="1"/>
  <c r="M53" i="1" s="1"/>
  <c r="AO53" i="1"/>
  <c r="S150" i="1" l="1"/>
  <c r="R151" i="1"/>
  <c r="AM147" i="1"/>
  <c r="AN147" i="1" s="1"/>
  <c r="E150" i="1"/>
  <c r="AF149" i="1"/>
  <c r="P149" i="1"/>
  <c r="Q149" i="1" s="1"/>
  <c r="AJ148" i="1"/>
  <c r="AH148" i="1"/>
  <c r="AL148" i="1"/>
  <c r="H149" i="1"/>
  <c r="G151" i="1"/>
  <c r="P150" i="1"/>
  <c r="Q150" i="1" s="1"/>
  <c r="V53" i="1"/>
  <c r="N53" i="1"/>
  <c r="R152" i="1" l="1"/>
  <c r="S151" i="1"/>
  <c r="AM148" i="1"/>
  <c r="AN148" i="1" s="1"/>
  <c r="AH149" i="1"/>
  <c r="AJ149" i="1"/>
  <c r="AL149" i="1"/>
  <c r="E151" i="1"/>
  <c r="P151" i="1" s="1"/>
  <c r="Q151" i="1" s="1"/>
  <c r="AF150" i="1"/>
  <c r="G152" i="1"/>
  <c r="H150" i="1"/>
  <c r="W53" i="1"/>
  <c r="AP53" i="1"/>
  <c r="AQ53" i="1" s="1"/>
  <c r="B54" i="1" s="1"/>
  <c r="T54" i="1" s="1"/>
  <c r="S152" i="1" l="1"/>
  <c r="R153" i="1"/>
  <c r="C54" i="1"/>
  <c r="U54" i="1"/>
  <c r="E152" i="1"/>
  <c r="AF151" i="1"/>
  <c r="AM149" i="1"/>
  <c r="AN149" i="1" s="1"/>
  <c r="AL150" i="1"/>
  <c r="AJ150" i="1"/>
  <c r="AH150" i="1"/>
  <c r="H151" i="1"/>
  <c r="G153" i="1"/>
  <c r="J54" i="1"/>
  <c r="M54" i="1" s="1"/>
  <c r="AO54" i="1"/>
  <c r="R154" i="1" l="1"/>
  <c r="S153" i="1"/>
  <c r="AM150" i="1"/>
  <c r="AN150" i="1" s="1"/>
  <c r="E153" i="1"/>
  <c r="P153" i="1" s="1"/>
  <c r="Q153" i="1" s="1"/>
  <c r="AF152" i="1"/>
  <c r="P152" i="1"/>
  <c r="Q152" i="1" s="1"/>
  <c r="AJ151" i="1"/>
  <c r="AL151" i="1"/>
  <c r="AH151" i="1"/>
  <c r="G154" i="1"/>
  <c r="H152" i="1"/>
  <c r="N54" i="1"/>
  <c r="V54" i="1"/>
  <c r="S154" i="1" l="1"/>
  <c r="R155" i="1"/>
  <c r="AM151" i="1"/>
  <c r="AN151" i="1" s="1"/>
  <c r="AL152" i="1"/>
  <c r="AJ152" i="1"/>
  <c r="AH152" i="1"/>
  <c r="E154" i="1"/>
  <c r="AF153" i="1"/>
  <c r="H153" i="1"/>
  <c r="G155" i="1"/>
  <c r="W54" i="1"/>
  <c r="AP54" i="1"/>
  <c r="AQ54" i="1" s="1"/>
  <c r="B55" i="1" s="1"/>
  <c r="T55" i="1" s="1"/>
  <c r="R156" i="1" l="1"/>
  <c r="S155" i="1"/>
  <c r="AM152" i="1"/>
  <c r="AN152" i="1" s="1"/>
  <c r="C55" i="1"/>
  <c r="U55" i="1"/>
  <c r="E155" i="1"/>
  <c r="P155" i="1" s="1"/>
  <c r="Q155" i="1" s="1"/>
  <c r="AF154" i="1"/>
  <c r="P154" i="1"/>
  <c r="Q154" i="1" s="1"/>
  <c r="AJ153" i="1"/>
  <c r="AL153" i="1"/>
  <c r="AH153" i="1"/>
  <c r="G156" i="1"/>
  <c r="H154" i="1"/>
  <c r="J55" i="1"/>
  <c r="M55" i="1" s="1"/>
  <c r="AO55" i="1"/>
  <c r="S156" i="1" l="1"/>
  <c r="R157" i="1"/>
  <c r="AM153" i="1"/>
  <c r="AN153" i="1" s="1"/>
  <c r="AL154" i="1"/>
  <c r="AJ154" i="1"/>
  <c r="AH154" i="1"/>
  <c r="E156" i="1"/>
  <c r="AF155" i="1"/>
  <c r="H155" i="1"/>
  <c r="G157" i="1"/>
  <c r="N55" i="1"/>
  <c r="V55" i="1"/>
  <c r="R158" i="1" l="1"/>
  <c r="S157" i="1"/>
  <c r="AM154" i="1"/>
  <c r="AN154" i="1" s="1"/>
  <c r="E157" i="1"/>
  <c r="P157" i="1" s="1"/>
  <c r="Q157" i="1" s="1"/>
  <c r="AF156" i="1"/>
  <c r="P156" i="1"/>
  <c r="Q156" i="1" s="1"/>
  <c r="AJ155" i="1"/>
  <c r="AH155" i="1"/>
  <c r="AL155" i="1"/>
  <c r="G158" i="1"/>
  <c r="H156" i="1"/>
  <c r="W55" i="1"/>
  <c r="AP55" i="1"/>
  <c r="AQ55" i="1" s="1"/>
  <c r="B56" i="1" s="1"/>
  <c r="T56" i="1" s="1"/>
  <c r="S158" i="1" l="1"/>
  <c r="R159" i="1"/>
  <c r="C56" i="1"/>
  <c r="U56" i="1"/>
  <c r="AM155" i="1"/>
  <c r="AN155" i="1" s="1"/>
  <c r="AJ156" i="1"/>
  <c r="AL156" i="1"/>
  <c r="AH156" i="1"/>
  <c r="E158" i="1"/>
  <c r="AF157" i="1"/>
  <c r="H157" i="1"/>
  <c r="G159" i="1"/>
  <c r="J56" i="1"/>
  <c r="M56" i="1" s="1"/>
  <c r="AO56" i="1"/>
  <c r="S159" i="1" l="1"/>
  <c r="R160" i="1"/>
  <c r="E159" i="1"/>
  <c r="P159" i="1" s="1"/>
  <c r="Q159" i="1" s="1"/>
  <c r="AF158" i="1"/>
  <c r="P158" i="1"/>
  <c r="Q158" i="1" s="1"/>
  <c r="AJ157" i="1"/>
  <c r="AH157" i="1"/>
  <c r="AL157" i="1"/>
  <c r="AM156" i="1"/>
  <c r="AN156" i="1" s="1"/>
  <c r="G160" i="1"/>
  <c r="H158" i="1"/>
  <c r="N56" i="1"/>
  <c r="V56" i="1"/>
  <c r="S160" i="1" l="1"/>
  <c r="R161" i="1"/>
  <c r="AM157" i="1"/>
  <c r="AN157" i="1" s="1"/>
  <c r="AH158" i="1"/>
  <c r="AJ158" i="1"/>
  <c r="AL158" i="1"/>
  <c r="E160" i="1"/>
  <c r="AF159" i="1"/>
  <c r="H159" i="1"/>
  <c r="G161" i="1"/>
  <c r="W56" i="1"/>
  <c r="AP56" i="1"/>
  <c r="AQ56" i="1" s="1"/>
  <c r="B57" i="1" s="1"/>
  <c r="T57" i="1" s="1"/>
  <c r="S161" i="1" l="1"/>
  <c r="R162" i="1"/>
  <c r="C57" i="1"/>
  <c r="U57" i="1"/>
  <c r="E161" i="1"/>
  <c r="AF160" i="1"/>
  <c r="AM158" i="1"/>
  <c r="AN158" i="1" s="1"/>
  <c r="P160" i="1"/>
  <c r="Q160" i="1" s="1"/>
  <c r="AH159" i="1"/>
  <c r="AL159" i="1"/>
  <c r="AJ159" i="1"/>
  <c r="G162" i="1"/>
  <c r="P161" i="1"/>
  <c r="Q161" i="1" s="1"/>
  <c r="H160" i="1"/>
  <c r="J57" i="1"/>
  <c r="M57" i="1" s="1"/>
  <c r="AO57" i="1"/>
  <c r="R163" i="1" l="1"/>
  <c r="S162" i="1"/>
  <c r="AM159" i="1"/>
  <c r="AN159" i="1" s="1"/>
  <c r="AL160" i="1"/>
  <c r="AJ160" i="1"/>
  <c r="AH160" i="1"/>
  <c r="E162" i="1"/>
  <c r="AF161" i="1"/>
  <c r="H161" i="1"/>
  <c r="G163" i="1"/>
  <c r="N57" i="1"/>
  <c r="V57" i="1"/>
  <c r="S163" i="1" l="1"/>
  <c r="R164" i="1"/>
  <c r="AM160" i="1"/>
  <c r="AN160" i="1" s="1"/>
  <c r="E163" i="1"/>
  <c r="P163" i="1" s="1"/>
  <c r="Q163" i="1" s="1"/>
  <c r="AF162" i="1"/>
  <c r="P162" i="1"/>
  <c r="Q162" i="1" s="1"/>
  <c r="AL161" i="1"/>
  <c r="AH161" i="1"/>
  <c r="AJ161" i="1"/>
  <c r="G164" i="1"/>
  <c r="H162" i="1"/>
  <c r="W57" i="1"/>
  <c r="AP57" i="1"/>
  <c r="AQ57" i="1" s="1"/>
  <c r="B58" i="1" s="1"/>
  <c r="T58" i="1" s="1"/>
  <c r="R165" i="1" l="1"/>
  <c r="S164" i="1"/>
  <c r="C58" i="1"/>
  <c r="U58" i="1"/>
  <c r="AM161" i="1"/>
  <c r="AN161" i="1" s="1"/>
  <c r="AH162" i="1"/>
  <c r="AJ162" i="1"/>
  <c r="AL162" i="1"/>
  <c r="E164" i="1"/>
  <c r="AF163" i="1"/>
  <c r="H163" i="1"/>
  <c r="G165" i="1"/>
  <c r="P164" i="1"/>
  <c r="Q164" i="1" s="1"/>
  <c r="J58" i="1"/>
  <c r="M58" i="1" s="1"/>
  <c r="AO58" i="1"/>
  <c r="S165" i="1" l="1"/>
  <c r="R166" i="1"/>
  <c r="AM162" i="1"/>
  <c r="AN162" i="1" s="1"/>
  <c r="AJ163" i="1"/>
  <c r="AH163" i="1"/>
  <c r="AL163" i="1"/>
  <c r="E165" i="1"/>
  <c r="P165" i="1" s="1"/>
  <c r="Q165" i="1" s="1"/>
  <c r="AF164" i="1"/>
  <c r="G166" i="1"/>
  <c r="H164" i="1"/>
  <c r="N58" i="1"/>
  <c r="V58" i="1"/>
  <c r="W58" i="1" s="1"/>
  <c r="R167" i="1" l="1"/>
  <c r="S166" i="1"/>
  <c r="AM163" i="1"/>
  <c r="AN163" i="1" s="1"/>
  <c r="AL164" i="1"/>
  <c r="AJ164" i="1"/>
  <c r="AH164" i="1"/>
  <c r="E166" i="1"/>
  <c r="AF165" i="1"/>
  <c r="H165" i="1"/>
  <c r="G167" i="1"/>
  <c r="AP58" i="1"/>
  <c r="AQ58" i="1" s="1"/>
  <c r="B59" i="1" s="1"/>
  <c r="T59" i="1" s="1"/>
  <c r="S167" i="1" l="1"/>
  <c r="R168" i="1"/>
  <c r="AM164" i="1"/>
  <c r="AN164" i="1" s="1"/>
  <c r="C59" i="1"/>
  <c r="U59" i="1"/>
  <c r="E167" i="1"/>
  <c r="P167" i="1" s="1"/>
  <c r="Q167" i="1" s="1"/>
  <c r="AF166" i="1"/>
  <c r="P166" i="1"/>
  <c r="Q166" i="1" s="1"/>
  <c r="AH165" i="1"/>
  <c r="AL165" i="1"/>
  <c r="AJ165" i="1"/>
  <c r="G168" i="1"/>
  <c r="H166" i="1"/>
  <c r="J59" i="1"/>
  <c r="M59" i="1" s="1"/>
  <c r="AO59" i="1"/>
  <c r="R169" i="1" l="1"/>
  <c r="S168" i="1"/>
  <c r="AM165" i="1"/>
  <c r="AN165" i="1" s="1"/>
  <c r="AL166" i="1"/>
  <c r="AJ166" i="1"/>
  <c r="AH166" i="1"/>
  <c r="E168" i="1"/>
  <c r="AF167" i="1"/>
  <c r="H167" i="1"/>
  <c r="G169" i="1"/>
  <c r="N59" i="1"/>
  <c r="V59" i="1"/>
  <c r="R170" i="1" l="1"/>
  <c r="S169" i="1"/>
  <c r="AM166" i="1"/>
  <c r="AN166" i="1" s="1"/>
  <c r="E169" i="1"/>
  <c r="P169" i="1" s="1"/>
  <c r="Q169" i="1" s="1"/>
  <c r="AF168" i="1"/>
  <c r="P168" i="1"/>
  <c r="Q168" i="1" s="1"/>
  <c r="AJ167" i="1"/>
  <c r="AL167" i="1"/>
  <c r="AH167" i="1"/>
  <c r="G170" i="1"/>
  <c r="H168" i="1"/>
  <c r="W59" i="1"/>
  <c r="AP59" i="1"/>
  <c r="AQ59" i="1" s="1"/>
  <c r="B60" i="1" s="1"/>
  <c r="T60" i="1" s="1"/>
  <c r="S170" i="1" l="1"/>
  <c r="R171" i="1"/>
  <c r="AM167" i="1"/>
  <c r="AN167" i="1" s="1"/>
  <c r="C60" i="1"/>
  <c r="U60" i="1"/>
  <c r="AL168" i="1"/>
  <c r="AJ168" i="1"/>
  <c r="AH168" i="1"/>
  <c r="E170" i="1"/>
  <c r="AF169" i="1"/>
  <c r="H169" i="1"/>
  <c r="G171" i="1"/>
  <c r="J60" i="1"/>
  <c r="M60" i="1" s="1"/>
  <c r="AO60" i="1"/>
  <c r="R172" i="1" l="1"/>
  <c r="S171" i="1"/>
  <c r="AM168" i="1"/>
  <c r="AN168" i="1" s="1"/>
  <c r="E171" i="1"/>
  <c r="P171" i="1" s="1"/>
  <c r="Q171" i="1" s="1"/>
  <c r="AF170" i="1"/>
  <c r="P170" i="1"/>
  <c r="Q170" i="1" s="1"/>
  <c r="AL169" i="1"/>
  <c r="AH169" i="1"/>
  <c r="AJ169" i="1"/>
  <c r="G172" i="1"/>
  <c r="H170" i="1"/>
  <c r="N60" i="1"/>
  <c r="V60" i="1"/>
  <c r="S172" i="1" l="1"/>
  <c r="R173" i="1"/>
  <c r="AM169" i="1"/>
  <c r="AN169" i="1" s="1"/>
  <c r="AJ170" i="1"/>
  <c r="AH170" i="1"/>
  <c r="AL170" i="1"/>
  <c r="E172" i="1"/>
  <c r="P172" i="1" s="1"/>
  <c r="Q172" i="1" s="1"/>
  <c r="AF171" i="1"/>
  <c r="H171" i="1"/>
  <c r="G173" i="1"/>
  <c r="AP60" i="1"/>
  <c r="AQ60" i="1" s="1"/>
  <c r="B61" i="1" s="1"/>
  <c r="T61" i="1" s="1"/>
  <c r="W60" i="1"/>
  <c r="S173" i="1" l="1"/>
  <c r="R174" i="1"/>
  <c r="C61" i="1"/>
  <c r="U61" i="1"/>
  <c r="AH171" i="1"/>
  <c r="AL171" i="1"/>
  <c r="AJ171" i="1"/>
  <c r="AM170" i="1"/>
  <c r="AN170" i="1" s="1"/>
  <c r="E173" i="1"/>
  <c r="P173" i="1" s="1"/>
  <c r="Q173" i="1" s="1"/>
  <c r="AF172" i="1"/>
  <c r="G174" i="1"/>
  <c r="H172" i="1"/>
  <c r="AO61" i="1"/>
  <c r="J61" i="1"/>
  <c r="M61" i="1" s="1"/>
  <c r="R175" i="1" l="1"/>
  <c r="S174" i="1"/>
  <c r="AM171" i="1"/>
  <c r="AN171" i="1" s="1"/>
  <c r="AL172" i="1"/>
  <c r="AH172" i="1"/>
  <c r="AJ172" i="1"/>
  <c r="E174" i="1"/>
  <c r="AF173" i="1"/>
  <c r="H173" i="1"/>
  <c r="G175" i="1"/>
  <c r="N61" i="1"/>
  <c r="V61" i="1"/>
  <c r="R176" i="1" l="1"/>
  <c r="S175" i="1"/>
  <c r="AM172" i="1"/>
  <c r="AN172" i="1" s="1"/>
  <c r="E175" i="1"/>
  <c r="P175" i="1" s="1"/>
  <c r="Q175" i="1" s="1"/>
  <c r="AF174" i="1"/>
  <c r="P174" i="1"/>
  <c r="Q174" i="1" s="1"/>
  <c r="AL173" i="1"/>
  <c r="AJ173" i="1"/>
  <c r="AH173" i="1"/>
  <c r="G176" i="1"/>
  <c r="H174" i="1"/>
  <c r="AP61" i="1"/>
  <c r="AQ61" i="1" s="1"/>
  <c r="B62" i="1" s="1"/>
  <c r="T62" i="1" s="1"/>
  <c r="W61" i="1"/>
  <c r="S176" i="1" l="1"/>
  <c r="R177" i="1"/>
  <c r="C62" i="1"/>
  <c r="U62" i="1"/>
  <c r="AJ174" i="1"/>
  <c r="AH174" i="1"/>
  <c r="AL174" i="1"/>
  <c r="AM173" i="1"/>
  <c r="AN173" i="1" s="1"/>
  <c r="E176" i="1"/>
  <c r="AF175" i="1"/>
  <c r="H175" i="1"/>
  <c r="G177" i="1"/>
  <c r="P176" i="1"/>
  <c r="Q176" i="1" s="1"/>
  <c r="J62" i="1"/>
  <c r="M62" i="1" s="1"/>
  <c r="AO62" i="1"/>
  <c r="R178" i="1" l="1"/>
  <c r="S177" i="1"/>
  <c r="AJ175" i="1"/>
  <c r="AH175" i="1"/>
  <c r="AL175" i="1"/>
  <c r="E177" i="1"/>
  <c r="P177" i="1" s="1"/>
  <c r="Q177" i="1" s="1"/>
  <c r="AF176" i="1"/>
  <c r="AM174" i="1"/>
  <c r="AN174" i="1" s="1"/>
  <c r="G178" i="1"/>
  <c r="H176" i="1"/>
  <c r="N62" i="1"/>
  <c r="V62" i="1"/>
  <c r="R179" i="1" l="1"/>
  <c r="S178" i="1"/>
  <c r="E178" i="1"/>
  <c r="AF177" i="1"/>
  <c r="AH176" i="1"/>
  <c r="AL176" i="1"/>
  <c r="AJ176" i="1"/>
  <c r="AM175" i="1"/>
  <c r="AN175" i="1" s="1"/>
  <c r="H177" i="1"/>
  <c r="G179" i="1"/>
  <c r="P178" i="1"/>
  <c r="Q178" i="1" s="1"/>
  <c r="W62" i="1"/>
  <c r="AP62" i="1"/>
  <c r="AQ62" i="1" s="1"/>
  <c r="B63" i="1" s="1"/>
  <c r="T63" i="1" s="1"/>
  <c r="R180" i="1" l="1"/>
  <c r="S179" i="1"/>
  <c r="C63" i="1"/>
  <c r="U63" i="1"/>
  <c r="AJ177" i="1"/>
  <c r="AL177" i="1"/>
  <c r="AH177" i="1"/>
  <c r="AM176" i="1"/>
  <c r="AN176" i="1" s="1"/>
  <c r="E179" i="1"/>
  <c r="P179" i="1" s="1"/>
  <c r="Q179" i="1" s="1"/>
  <c r="AF178" i="1"/>
  <c r="G180" i="1"/>
  <c r="H178" i="1"/>
  <c r="J63" i="1"/>
  <c r="M63" i="1" s="1"/>
  <c r="AO63" i="1"/>
  <c r="S180" i="1" l="1"/>
  <c r="R181" i="1"/>
  <c r="AJ178" i="1"/>
  <c r="AL178" i="1"/>
  <c r="AH178" i="1"/>
  <c r="E180" i="1"/>
  <c r="P180" i="1" s="1"/>
  <c r="Q180" i="1" s="1"/>
  <c r="AF179" i="1"/>
  <c r="AM177" i="1"/>
  <c r="AN177" i="1" s="1"/>
  <c r="H179" i="1"/>
  <c r="G181" i="1"/>
  <c r="V63" i="1"/>
  <c r="N63" i="1"/>
  <c r="S181" i="1" l="1"/>
  <c r="R182" i="1"/>
  <c r="E181" i="1"/>
  <c r="P181" i="1" s="1"/>
  <c r="Q181" i="1" s="1"/>
  <c r="AF180" i="1"/>
  <c r="AL179" i="1"/>
  <c r="AJ179" i="1"/>
  <c r="AH179" i="1"/>
  <c r="AM178" i="1"/>
  <c r="AN178" i="1" s="1"/>
  <c r="G182" i="1"/>
  <c r="H180" i="1"/>
  <c r="W63" i="1"/>
  <c r="AP63" i="1"/>
  <c r="AQ63" i="1" s="1"/>
  <c r="B64" i="1" s="1"/>
  <c r="T64" i="1" s="1"/>
  <c r="R183" i="1" l="1"/>
  <c r="S182" i="1"/>
  <c r="AM179" i="1"/>
  <c r="AN179" i="1" s="1"/>
  <c r="C64" i="1"/>
  <c r="U64" i="1"/>
  <c r="AH180" i="1"/>
  <c r="AJ180" i="1"/>
  <c r="AL180" i="1"/>
  <c r="E182" i="1"/>
  <c r="AF181" i="1"/>
  <c r="H181" i="1"/>
  <c r="G183" i="1"/>
  <c r="J64" i="1"/>
  <c r="M64" i="1" s="1"/>
  <c r="AO64" i="1"/>
  <c r="S183" i="1" l="1"/>
  <c r="R184" i="1"/>
  <c r="AM180" i="1"/>
  <c r="AN180" i="1" s="1"/>
  <c r="E183" i="1"/>
  <c r="P183" i="1" s="1"/>
  <c r="Q183" i="1" s="1"/>
  <c r="AF182" i="1"/>
  <c r="P182" i="1"/>
  <c r="Q182" i="1" s="1"/>
  <c r="AL181" i="1"/>
  <c r="AJ181" i="1"/>
  <c r="AH181" i="1"/>
  <c r="G184" i="1"/>
  <c r="H182" i="1"/>
  <c r="V64" i="1"/>
  <c r="N64" i="1"/>
  <c r="S184" i="1" l="1"/>
  <c r="R185" i="1"/>
  <c r="AL182" i="1"/>
  <c r="AH182" i="1"/>
  <c r="AJ182" i="1"/>
  <c r="AM181" i="1"/>
  <c r="AN181" i="1" s="1"/>
  <c r="E184" i="1"/>
  <c r="P184" i="1" s="1"/>
  <c r="Q184" i="1" s="1"/>
  <c r="AF183" i="1"/>
  <c r="H183" i="1"/>
  <c r="G185" i="1"/>
  <c r="W64" i="1"/>
  <c r="AP64" i="1"/>
  <c r="AQ64" i="1" s="1"/>
  <c r="B65" i="1" s="1"/>
  <c r="T65" i="1" s="1"/>
  <c r="S185" i="1" l="1"/>
  <c r="R186" i="1"/>
  <c r="AM182" i="1"/>
  <c r="AN182" i="1" s="1"/>
  <c r="C65" i="1"/>
  <c r="U65" i="1"/>
  <c r="AL183" i="1"/>
  <c r="AJ183" i="1"/>
  <c r="AH183" i="1"/>
  <c r="E185" i="1"/>
  <c r="AF184" i="1"/>
  <c r="G186" i="1"/>
  <c r="H184" i="1"/>
  <c r="J65" i="1"/>
  <c r="M65" i="1" s="1"/>
  <c r="AO65" i="1"/>
  <c r="R187" i="1" l="1"/>
  <c r="S186" i="1"/>
  <c r="AM183" i="1"/>
  <c r="AN183" i="1" s="1"/>
  <c r="E186" i="1"/>
  <c r="AF185" i="1"/>
  <c r="P185" i="1"/>
  <c r="Q185" i="1" s="1"/>
  <c r="AJ184" i="1"/>
  <c r="AL184" i="1"/>
  <c r="AH184" i="1"/>
  <c r="H185" i="1"/>
  <c r="G187" i="1"/>
  <c r="P186" i="1"/>
  <c r="Q186" i="1" s="1"/>
  <c r="V65" i="1"/>
  <c r="N65" i="1"/>
  <c r="S187" i="1" l="1"/>
  <c r="R188" i="1"/>
  <c r="AM184" i="1"/>
  <c r="AN184" i="1" s="1"/>
  <c r="AJ185" i="1"/>
  <c r="AH185" i="1"/>
  <c r="AL185" i="1"/>
  <c r="E187" i="1"/>
  <c r="AF186" i="1"/>
  <c r="G188" i="1"/>
  <c r="H186" i="1"/>
  <c r="W65" i="1"/>
  <c r="AP65" i="1"/>
  <c r="AQ65" i="1" s="1"/>
  <c r="B66" i="1" s="1"/>
  <c r="T66" i="1" s="1"/>
  <c r="R189" i="1" l="1"/>
  <c r="S188" i="1"/>
  <c r="C66" i="1"/>
  <c r="U66" i="1"/>
  <c r="E188" i="1"/>
  <c r="P188" i="1" s="1"/>
  <c r="Q188" i="1" s="1"/>
  <c r="AF187" i="1"/>
  <c r="P187" i="1"/>
  <c r="Q187" i="1" s="1"/>
  <c r="AL186" i="1"/>
  <c r="AJ186" i="1"/>
  <c r="AH186" i="1"/>
  <c r="AM185" i="1"/>
  <c r="AN185" i="1" s="1"/>
  <c r="H187" i="1"/>
  <c r="G189" i="1"/>
  <c r="J66" i="1"/>
  <c r="M66" i="1" s="1"/>
  <c r="AO66" i="1"/>
  <c r="S189" i="1" l="1"/>
  <c r="R190" i="1"/>
  <c r="AH187" i="1"/>
  <c r="AJ187" i="1"/>
  <c r="AL187" i="1"/>
  <c r="AM186" i="1"/>
  <c r="AN186" i="1" s="1"/>
  <c r="E189" i="1"/>
  <c r="P189" i="1" s="1"/>
  <c r="Q189" i="1" s="1"/>
  <c r="AF188" i="1"/>
  <c r="G190" i="1"/>
  <c r="H188" i="1"/>
  <c r="V66" i="1"/>
  <c r="N66" i="1"/>
  <c r="S190" i="1" l="1"/>
  <c r="R191" i="1"/>
  <c r="AL188" i="1"/>
  <c r="AH188" i="1"/>
  <c r="AJ188" i="1"/>
  <c r="AM187" i="1"/>
  <c r="AN187" i="1" s="1"/>
  <c r="E190" i="1"/>
  <c r="P190" i="1" s="1"/>
  <c r="Q190" i="1" s="1"/>
  <c r="AF189" i="1"/>
  <c r="H189" i="1"/>
  <c r="G191" i="1"/>
  <c r="AP66" i="1"/>
  <c r="AQ66" i="1" s="1"/>
  <c r="B67" i="1" s="1"/>
  <c r="T67" i="1" s="1"/>
  <c r="W66" i="1"/>
  <c r="S191" i="1" l="1"/>
  <c r="R192" i="1"/>
  <c r="AM188" i="1"/>
  <c r="AN188" i="1" s="1"/>
  <c r="C67" i="1"/>
  <c r="U67" i="1"/>
  <c r="AJ189" i="1"/>
  <c r="AL189" i="1"/>
  <c r="AH189" i="1"/>
  <c r="E191" i="1"/>
  <c r="AF190" i="1"/>
  <c r="G192" i="1"/>
  <c r="H190" i="1"/>
  <c r="J67" i="1"/>
  <c r="M67" i="1" s="1"/>
  <c r="AO67" i="1"/>
  <c r="S192" i="1" l="1"/>
  <c r="R193" i="1"/>
  <c r="E192" i="1"/>
  <c r="AF191" i="1"/>
  <c r="P191" i="1"/>
  <c r="Q191" i="1" s="1"/>
  <c r="AH190" i="1"/>
  <c r="AJ190" i="1"/>
  <c r="AL190" i="1"/>
  <c r="AM189" i="1"/>
  <c r="AN189" i="1" s="1"/>
  <c r="H191" i="1"/>
  <c r="G193" i="1"/>
  <c r="P192" i="1"/>
  <c r="Q192" i="1" s="1"/>
  <c r="V67" i="1"/>
  <c r="N67" i="1"/>
  <c r="S193" i="1" l="1"/>
  <c r="R194" i="1"/>
  <c r="AL191" i="1"/>
  <c r="AH191" i="1"/>
  <c r="AJ191" i="1"/>
  <c r="AM190" i="1"/>
  <c r="AN190" i="1" s="1"/>
  <c r="E193" i="1"/>
  <c r="P193" i="1" s="1"/>
  <c r="Q193" i="1" s="1"/>
  <c r="AF192" i="1"/>
  <c r="G194" i="1"/>
  <c r="H192" i="1"/>
  <c r="AP67" i="1"/>
  <c r="AQ67" i="1" s="1"/>
  <c r="B68" i="1" s="1"/>
  <c r="T68" i="1" s="1"/>
  <c r="W67" i="1"/>
  <c r="S194" i="1" l="1"/>
  <c r="R195" i="1"/>
  <c r="AM191" i="1"/>
  <c r="AN191" i="1" s="1"/>
  <c r="C68" i="1"/>
  <c r="U68" i="1"/>
  <c r="AL192" i="1"/>
  <c r="AH192" i="1"/>
  <c r="AJ192" i="1"/>
  <c r="E194" i="1"/>
  <c r="AF193" i="1"/>
  <c r="H193" i="1"/>
  <c r="G195" i="1"/>
  <c r="J68" i="1"/>
  <c r="M68" i="1" s="1"/>
  <c r="AO68" i="1"/>
  <c r="S195" i="1" l="1"/>
  <c r="R196" i="1"/>
  <c r="AM192" i="1"/>
  <c r="AN192" i="1" s="1"/>
  <c r="E195" i="1"/>
  <c r="P195" i="1" s="1"/>
  <c r="Q195" i="1" s="1"/>
  <c r="AF194" i="1"/>
  <c r="P194" i="1"/>
  <c r="Q194" i="1" s="1"/>
  <c r="AH193" i="1"/>
  <c r="AL193" i="1"/>
  <c r="AJ193" i="1"/>
  <c r="G196" i="1"/>
  <c r="H194" i="1"/>
  <c r="V68" i="1"/>
  <c r="N68" i="1"/>
  <c r="S196" i="1" l="1"/>
  <c r="R197" i="1"/>
  <c r="AM193" i="1"/>
  <c r="AN193" i="1" s="1"/>
  <c r="AL194" i="1"/>
  <c r="AJ194" i="1"/>
  <c r="AH194" i="1"/>
  <c r="E196" i="1"/>
  <c r="AF195" i="1"/>
  <c r="H195" i="1"/>
  <c r="G197" i="1"/>
  <c r="W68" i="1"/>
  <c r="AP68" i="1"/>
  <c r="AQ68" i="1" s="1"/>
  <c r="B69" i="1" s="1"/>
  <c r="T69" i="1" s="1"/>
  <c r="R198" i="1" l="1"/>
  <c r="S197" i="1"/>
  <c r="AM194" i="1"/>
  <c r="AN194" i="1" s="1"/>
  <c r="C69" i="1"/>
  <c r="U69" i="1"/>
  <c r="E197" i="1"/>
  <c r="P197" i="1" s="1"/>
  <c r="Q197" i="1" s="1"/>
  <c r="AF196" i="1"/>
  <c r="P196" i="1"/>
  <c r="Q196" i="1" s="1"/>
  <c r="AH195" i="1"/>
  <c r="AL195" i="1"/>
  <c r="AJ195" i="1"/>
  <c r="G198" i="1"/>
  <c r="H196" i="1"/>
  <c r="AO69" i="1"/>
  <c r="J69" i="1"/>
  <c r="M69" i="1" s="1"/>
  <c r="R199" i="1" l="1"/>
  <c r="S198" i="1"/>
  <c r="AM195" i="1"/>
  <c r="AN195" i="1" s="1"/>
  <c r="AJ196" i="1"/>
  <c r="AL196" i="1"/>
  <c r="AH196" i="1"/>
  <c r="E198" i="1"/>
  <c r="AF197" i="1"/>
  <c r="H197" i="1"/>
  <c r="G199" i="1"/>
  <c r="V69" i="1"/>
  <c r="N69" i="1"/>
  <c r="R200" i="1" l="1"/>
  <c r="S199" i="1"/>
  <c r="E199" i="1"/>
  <c r="P199" i="1" s="1"/>
  <c r="Q199" i="1" s="1"/>
  <c r="AF198" i="1"/>
  <c r="P198" i="1"/>
  <c r="Q198" i="1" s="1"/>
  <c r="AL197" i="1"/>
  <c r="AJ197" i="1"/>
  <c r="AH197" i="1"/>
  <c r="AM196" i="1"/>
  <c r="AN196" i="1" s="1"/>
  <c r="G200" i="1"/>
  <c r="H198" i="1"/>
  <c r="W69" i="1"/>
  <c r="AP69" i="1"/>
  <c r="AQ69" i="1" s="1"/>
  <c r="B70" i="1" s="1"/>
  <c r="T70" i="1" s="1"/>
  <c r="S200" i="1" l="1"/>
  <c r="R201" i="1"/>
  <c r="C70" i="1"/>
  <c r="U70" i="1"/>
  <c r="AJ198" i="1"/>
  <c r="AH198" i="1"/>
  <c r="AL198" i="1"/>
  <c r="AM197" i="1"/>
  <c r="AN197" i="1" s="1"/>
  <c r="E200" i="1"/>
  <c r="AF199" i="1"/>
  <c r="H199" i="1"/>
  <c r="G201" i="1"/>
  <c r="P200" i="1"/>
  <c r="Q200" i="1" s="1"/>
  <c r="J70" i="1"/>
  <c r="M70" i="1" s="1"/>
  <c r="AO70" i="1"/>
  <c r="S201" i="1" l="1"/>
  <c r="R202" i="1"/>
  <c r="AL199" i="1"/>
  <c r="AJ199" i="1"/>
  <c r="AH199" i="1"/>
  <c r="E201" i="1"/>
  <c r="P201" i="1" s="1"/>
  <c r="Q201" i="1" s="1"/>
  <c r="AF200" i="1"/>
  <c r="AM198" i="1"/>
  <c r="AN198" i="1" s="1"/>
  <c r="G202" i="1"/>
  <c r="H200" i="1"/>
  <c r="N70" i="1"/>
  <c r="V70" i="1"/>
  <c r="R203" i="1" l="1"/>
  <c r="S202" i="1"/>
  <c r="AM199" i="1"/>
  <c r="AN199" i="1" s="1"/>
  <c r="E202" i="1"/>
  <c r="P202" i="1" s="1"/>
  <c r="Q202" i="1" s="1"/>
  <c r="AF201" i="1"/>
  <c r="AJ200" i="1"/>
  <c r="AL200" i="1"/>
  <c r="AH200" i="1"/>
  <c r="H201" i="1"/>
  <c r="G203" i="1"/>
  <c r="AP70" i="1"/>
  <c r="AQ70" i="1" s="1"/>
  <c r="B71" i="1" s="1"/>
  <c r="T71" i="1" s="1"/>
  <c r="W70" i="1"/>
  <c r="S203" i="1" l="1"/>
  <c r="R204" i="1"/>
  <c r="C71" i="1"/>
  <c r="U71" i="1"/>
  <c r="AM200" i="1"/>
  <c r="AN200" i="1" s="1"/>
  <c r="AJ201" i="1"/>
  <c r="AL201" i="1"/>
  <c r="AH201" i="1"/>
  <c r="E203" i="1"/>
  <c r="P203" i="1" s="1"/>
  <c r="Q203" i="1" s="1"/>
  <c r="AF202" i="1"/>
  <c r="G204" i="1"/>
  <c r="H202" i="1"/>
  <c r="J71" i="1"/>
  <c r="M71" i="1" s="1"/>
  <c r="AO71" i="1"/>
  <c r="S204" i="1" l="1"/>
  <c r="R205" i="1"/>
  <c r="AJ202" i="1"/>
  <c r="AH202" i="1"/>
  <c r="AL202" i="1"/>
  <c r="AM201" i="1"/>
  <c r="AN201" i="1" s="1"/>
  <c r="E204" i="1"/>
  <c r="P204" i="1" s="1"/>
  <c r="Q204" i="1" s="1"/>
  <c r="AF203" i="1"/>
  <c r="H203" i="1"/>
  <c r="G205" i="1"/>
  <c r="V71" i="1"/>
  <c r="N71" i="1"/>
  <c r="R206" i="1" l="1"/>
  <c r="S205" i="1"/>
  <c r="AH203" i="1"/>
  <c r="AL203" i="1"/>
  <c r="AJ203" i="1"/>
  <c r="E205" i="1"/>
  <c r="P205" i="1" s="1"/>
  <c r="Q205" i="1" s="1"/>
  <c r="AF204" i="1"/>
  <c r="AM202" i="1"/>
  <c r="AN202" i="1" s="1"/>
  <c r="G206" i="1"/>
  <c r="H204" i="1"/>
  <c r="AP71" i="1"/>
  <c r="AQ71" i="1" s="1"/>
  <c r="B72" i="1" s="1"/>
  <c r="T72" i="1" s="1"/>
  <c r="W71" i="1"/>
  <c r="R207" i="1" l="1"/>
  <c r="S206" i="1"/>
  <c r="AM203" i="1"/>
  <c r="AN203" i="1" s="1"/>
  <c r="C72" i="1"/>
  <c r="U72" i="1"/>
  <c r="E206" i="1"/>
  <c r="P206" i="1" s="1"/>
  <c r="Q206" i="1" s="1"/>
  <c r="AF205" i="1"/>
  <c r="AL204" i="1"/>
  <c r="AH204" i="1"/>
  <c r="AJ204" i="1"/>
  <c r="H205" i="1"/>
  <c r="G207" i="1"/>
  <c r="J72" i="1"/>
  <c r="M72" i="1" s="1"/>
  <c r="AO72" i="1"/>
  <c r="S207" i="1" l="1"/>
  <c r="R208" i="1"/>
  <c r="AL205" i="1"/>
  <c r="AJ205" i="1"/>
  <c r="AH205" i="1"/>
  <c r="AM204" i="1"/>
  <c r="AN204" i="1" s="1"/>
  <c r="E207" i="1"/>
  <c r="P207" i="1" s="1"/>
  <c r="Q207" i="1" s="1"/>
  <c r="AF206" i="1"/>
  <c r="G208" i="1"/>
  <c r="H206" i="1"/>
  <c r="V72" i="1"/>
  <c r="N72" i="1"/>
  <c r="R209" i="1" l="1"/>
  <c r="S208" i="1"/>
  <c r="AM205" i="1"/>
  <c r="AN205" i="1" s="1"/>
  <c r="AL206" i="1"/>
  <c r="AJ206" i="1"/>
  <c r="AH206" i="1"/>
  <c r="E208" i="1"/>
  <c r="AF207" i="1"/>
  <c r="H207" i="1"/>
  <c r="G209" i="1"/>
  <c r="AP72" i="1"/>
  <c r="AQ72" i="1" s="1"/>
  <c r="B73" i="1" s="1"/>
  <c r="T73" i="1" s="1"/>
  <c r="W72" i="1"/>
  <c r="S209" i="1" l="1"/>
  <c r="R210" i="1"/>
  <c r="AM206" i="1"/>
  <c r="AN206" i="1" s="1"/>
  <c r="C73" i="1"/>
  <c r="U73" i="1"/>
  <c r="E209" i="1"/>
  <c r="P209" i="1" s="1"/>
  <c r="Q209" i="1" s="1"/>
  <c r="AF208" i="1"/>
  <c r="P208" i="1"/>
  <c r="Q208" i="1" s="1"/>
  <c r="AL207" i="1"/>
  <c r="AJ207" i="1"/>
  <c r="AH207" i="1"/>
  <c r="G210" i="1"/>
  <c r="H208" i="1"/>
  <c r="J73" i="1"/>
  <c r="M73" i="1" s="1"/>
  <c r="AO73" i="1"/>
  <c r="S210" i="1" l="1"/>
  <c r="R211" i="1"/>
  <c r="AL208" i="1"/>
  <c r="AJ208" i="1"/>
  <c r="AH208" i="1"/>
  <c r="AM207" i="1"/>
  <c r="AN207" i="1" s="1"/>
  <c r="E210" i="1"/>
  <c r="P210" i="1" s="1"/>
  <c r="Q210" i="1" s="1"/>
  <c r="AF209" i="1"/>
  <c r="H209" i="1"/>
  <c r="G211" i="1"/>
  <c r="V73" i="1"/>
  <c r="N73" i="1"/>
  <c r="R212" i="1" l="1"/>
  <c r="S211" i="1"/>
  <c r="AM208" i="1"/>
  <c r="AN208" i="1" s="1"/>
  <c r="AL209" i="1"/>
  <c r="AH209" i="1"/>
  <c r="AJ209" i="1"/>
  <c r="E211" i="1"/>
  <c r="AF210" i="1"/>
  <c r="G212" i="1"/>
  <c r="H210" i="1"/>
  <c r="W73" i="1"/>
  <c r="AP73" i="1"/>
  <c r="AQ73" i="1" s="1"/>
  <c r="B74" i="1" s="1"/>
  <c r="T74" i="1" s="1"/>
  <c r="R213" i="1" l="1"/>
  <c r="S212" i="1"/>
  <c r="AM209" i="1"/>
  <c r="AN209" i="1" s="1"/>
  <c r="C74" i="1"/>
  <c r="U74" i="1"/>
  <c r="E212" i="1"/>
  <c r="AF211" i="1"/>
  <c r="P211" i="1"/>
  <c r="Q211" i="1" s="1"/>
  <c r="AL210" i="1"/>
  <c r="AH210" i="1"/>
  <c r="AJ210" i="1"/>
  <c r="H211" i="1"/>
  <c r="G213" i="1"/>
  <c r="P212" i="1"/>
  <c r="Q212" i="1" s="1"/>
  <c r="J74" i="1"/>
  <c r="M74" i="1" s="1"/>
  <c r="AO74" i="1"/>
  <c r="R214" i="1" l="1"/>
  <c r="S213" i="1"/>
  <c r="AM210" i="1"/>
  <c r="AN210" i="1" s="1"/>
  <c r="AL211" i="1"/>
  <c r="AH211" i="1"/>
  <c r="AJ211" i="1"/>
  <c r="E213" i="1"/>
  <c r="P213" i="1" s="1"/>
  <c r="Q213" i="1" s="1"/>
  <c r="AF212" i="1"/>
  <c r="G214" i="1"/>
  <c r="H212" i="1"/>
  <c r="V74" i="1"/>
  <c r="N74" i="1"/>
  <c r="R215" i="1" l="1"/>
  <c r="S214" i="1"/>
  <c r="AM211" i="1"/>
  <c r="AN211" i="1" s="1"/>
  <c r="AH212" i="1"/>
  <c r="AJ212" i="1"/>
  <c r="AL212" i="1"/>
  <c r="E214" i="1"/>
  <c r="AF213" i="1"/>
  <c r="H213" i="1"/>
  <c r="G215" i="1"/>
  <c r="AP74" i="1"/>
  <c r="AQ74" i="1" s="1"/>
  <c r="B75" i="1" s="1"/>
  <c r="T75" i="1" s="1"/>
  <c r="W74" i="1"/>
  <c r="S215" i="1" l="1"/>
  <c r="R216" i="1"/>
  <c r="C75" i="1"/>
  <c r="U75" i="1"/>
  <c r="E215" i="1"/>
  <c r="AF214" i="1"/>
  <c r="AM212" i="1"/>
  <c r="AN212" i="1" s="1"/>
  <c r="P214" i="1"/>
  <c r="Q214" i="1" s="1"/>
  <c r="AH213" i="1"/>
  <c r="AL213" i="1"/>
  <c r="AJ213" i="1"/>
  <c r="G216" i="1"/>
  <c r="P215" i="1"/>
  <c r="Q215" i="1" s="1"/>
  <c r="H214" i="1"/>
  <c r="J75" i="1"/>
  <c r="M75" i="1" s="1"/>
  <c r="AO75" i="1"/>
  <c r="S216" i="1" l="1"/>
  <c r="R217" i="1"/>
  <c r="AM213" i="1"/>
  <c r="AN213" i="1" s="1"/>
  <c r="AJ214" i="1"/>
  <c r="AH214" i="1"/>
  <c r="AL214" i="1"/>
  <c r="E216" i="1"/>
  <c r="AF215" i="1"/>
  <c r="H215" i="1"/>
  <c r="G217" i="1"/>
  <c r="V75" i="1"/>
  <c r="N75" i="1"/>
  <c r="R218" i="1" l="1"/>
  <c r="S217" i="1"/>
  <c r="E217" i="1"/>
  <c r="P217" i="1" s="1"/>
  <c r="Q217" i="1" s="1"/>
  <c r="AF216" i="1"/>
  <c r="P216" i="1"/>
  <c r="Q216" i="1" s="1"/>
  <c r="AL215" i="1"/>
  <c r="AJ215" i="1"/>
  <c r="AH215" i="1"/>
  <c r="AM214" i="1"/>
  <c r="AN214" i="1" s="1"/>
  <c r="G218" i="1"/>
  <c r="H216" i="1"/>
  <c r="AP75" i="1"/>
  <c r="AQ75" i="1" s="1"/>
  <c r="B76" i="1" s="1"/>
  <c r="T76" i="1" s="1"/>
  <c r="W75" i="1"/>
  <c r="S218" i="1" l="1"/>
  <c r="R219" i="1"/>
  <c r="C76" i="1"/>
  <c r="U76" i="1"/>
  <c r="AL216" i="1"/>
  <c r="AH216" i="1"/>
  <c r="AJ216" i="1"/>
  <c r="AM215" i="1"/>
  <c r="AN215" i="1" s="1"/>
  <c r="E218" i="1"/>
  <c r="AF217" i="1"/>
  <c r="H217" i="1"/>
  <c r="G219" i="1"/>
  <c r="P218" i="1"/>
  <c r="Q218" i="1" s="1"/>
  <c r="AO76" i="1"/>
  <c r="J76" i="1"/>
  <c r="M76" i="1" s="1"/>
  <c r="S219" i="1" l="1"/>
  <c r="R220" i="1"/>
  <c r="AM216" i="1"/>
  <c r="AN216" i="1" s="1"/>
  <c r="AL217" i="1"/>
  <c r="AJ217" i="1"/>
  <c r="AH217" i="1"/>
  <c r="E219" i="1"/>
  <c r="AF218" i="1"/>
  <c r="G220" i="1"/>
  <c r="H218" i="1"/>
  <c r="N76" i="1"/>
  <c r="V76" i="1"/>
  <c r="S220" i="1" l="1"/>
  <c r="R221" i="1"/>
  <c r="AM217" i="1"/>
  <c r="AN217" i="1" s="1"/>
  <c r="E220" i="1"/>
  <c r="AF219" i="1"/>
  <c r="P219" i="1"/>
  <c r="Q219" i="1" s="1"/>
  <c r="AJ218" i="1"/>
  <c r="AL218" i="1"/>
  <c r="AH218" i="1"/>
  <c r="H219" i="1"/>
  <c r="G221" i="1"/>
  <c r="P220" i="1"/>
  <c r="Q220" i="1" s="1"/>
  <c r="W76" i="1"/>
  <c r="AP76" i="1"/>
  <c r="AQ76" i="1" s="1"/>
  <c r="B77" i="1" s="1"/>
  <c r="T77" i="1" s="1"/>
  <c r="R222" i="1" l="1"/>
  <c r="S221" i="1"/>
  <c r="AM218" i="1"/>
  <c r="AN218" i="1" s="1"/>
  <c r="C77" i="1"/>
  <c r="U77" i="1"/>
  <c r="AL219" i="1"/>
  <c r="AJ219" i="1"/>
  <c r="AH219" i="1"/>
  <c r="E221" i="1"/>
  <c r="P221" i="1" s="1"/>
  <c r="Q221" i="1" s="1"/>
  <c r="AF220" i="1"/>
  <c r="G222" i="1"/>
  <c r="H220" i="1"/>
  <c r="J77" i="1"/>
  <c r="M77" i="1" s="1"/>
  <c r="AO77" i="1"/>
  <c r="S222" i="1" l="1"/>
  <c r="R223" i="1"/>
  <c r="AM219" i="1"/>
  <c r="AN219" i="1" s="1"/>
  <c r="E222" i="1"/>
  <c r="P222" i="1" s="1"/>
  <c r="Q222" i="1" s="1"/>
  <c r="AF221" i="1"/>
  <c r="AL220" i="1"/>
  <c r="AH220" i="1"/>
  <c r="AJ220" i="1"/>
  <c r="H221" i="1"/>
  <c r="G223" i="1"/>
  <c r="V77" i="1"/>
  <c r="N77" i="1"/>
  <c r="R224" i="1" l="1"/>
  <c r="S223" i="1"/>
  <c r="AJ221" i="1"/>
  <c r="AH221" i="1"/>
  <c r="AL221" i="1"/>
  <c r="AM220" i="1"/>
  <c r="AN220" i="1" s="1"/>
  <c r="E223" i="1"/>
  <c r="P223" i="1" s="1"/>
  <c r="Q223" i="1" s="1"/>
  <c r="AF222" i="1"/>
  <c r="G224" i="1"/>
  <c r="H222" i="1"/>
  <c r="W77" i="1"/>
  <c r="AP77" i="1"/>
  <c r="AQ77" i="1" s="1"/>
  <c r="B78" i="1" s="1"/>
  <c r="T78" i="1" s="1"/>
  <c r="S224" i="1" l="1"/>
  <c r="R225" i="1"/>
  <c r="S225" i="1" s="1"/>
  <c r="C78" i="1"/>
  <c r="U78" i="1"/>
  <c r="AH222" i="1"/>
  <c r="AJ222" i="1"/>
  <c r="AL222" i="1"/>
  <c r="E224" i="1"/>
  <c r="AF223" i="1"/>
  <c r="AM221" i="1"/>
  <c r="AN221" i="1" s="1"/>
  <c r="H223" i="1"/>
  <c r="G225" i="1"/>
  <c r="J78" i="1"/>
  <c r="M78" i="1" s="1"/>
  <c r="AO78" i="1"/>
  <c r="E225" i="1" l="1"/>
  <c r="AF225" i="1" s="1"/>
  <c r="AF224" i="1"/>
  <c r="P224" i="1"/>
  <c r="Q224" i="1" s="1"/>
  <c r="AM222" i="1"/>
  <c r="AN222" i="1" s="1"/>
  <c r="P225" i="1"/>
  <c r="Q225" i="1" s="1"/>
  <c r="AJ223" i="1"/>
  <c r="AH223" i="1"/>
  <c r="AL223" i="1"/>
  <c r="H224" i="1"/>
  <c r="V78" i="1"/>
  <c r="N78" i="1"/>
  <c r="AM223" i="1" l="1"/>
  <c r="AN223" i="1" s="1"/>
  <c r="AJ224" i="1"/>
  <c r="AL224" i="1"/>
  <c r="AH224" i="1"/>
  <c r="AH225" i="1"/>
  <c r="AL225" i="1"/>
  <c r="AJ225" i="1"/>
  <c r="H225" i="1"/>
  <c r="AP78" i="1"/>
  <c r="AQ78" i="1" s="1"/>
  <c r="B79" i="1" s="1"/>
  <c r="T79" i="1" s="1"/>
  <c r="W78" i="1"/>
  <c r="C79" i="1" l="1"/>
  <c r="U79" i="1"/>
  <c r="AM225" i="1"/>
  <c r="AN225" i="1" s="1"/>
  <c r="AM224" i="1"/>
  <c r="AN224" i="1" s="1"/>
  <c r="AO79" i="1"/>
  <c r="J79" i="1"/>
  <c r="M79" i="1" s="1"/>
  <c r="N79" i="1" l="1"/>
  <c r="V79" i="1"/>
  <c r="AP79" i="1" l="1"/>
  <c r="AQ79" i="1" s="1"/>
  <c r="B80" i="1" s="1"/>
  <c r="T80" i="1" s="1"/>
  <c r="W79" i="1"/>
  <c r="C80" i="1" l="1"/>
  <c r="U80" i="1"/>
  <c r="J80" i="1"/>
  <c r="M80" i="1" s="1"/>
  <c r="AO80" i="1"/>
  <c r="V80" i="1" l="1"/>
  <c r="N80" i="1"/>
  <c r="W80" i="1" l="1"/>
  <c r="AP80" i="1"/>
  <c r="AQ80" i="1" s="1"/>
  <c r="B81" i="1" s="1"/>
  <c r="T81" i="1" s="1"/>
  <c r="C81" i="1" l="1"/>
  <c r="U81" i="1"/>
  <c r="J81" i="1"/>
  <c r="M81" i="1" s="1"/>
  <c r="AO81" i="1"/>
  <c r="V81" i="1" l="1"/>
  <c r="N81" i="1"/>
  <c r="W81" i="1" l="1"/>
  <c r="AP81" i="1"/>
  <c r="AQ81" i="1" s="1"/>
  <c r="B82" i="1" s="1"/>
  <c r="T82" i="1" s="1"/>
  <c r="C82" i="1" l="1"/>
  <c r="U82" i="1"/>
  <c r="J82" i="1"/>
  <c r="M82" i="1" s="1"/>
  <c r="AO82" i="1"/>
  <c r="N82" i="1" l="1"/>
  <c r="V82" i="1"/>
  <c r="AP82" i="1" l="1"/>
  <c r="AQ82" i="1" s="1"/>
  <c r="B83" i="1" s="1"/>
  <c r="T83" i="1" s="1"/>
  <c r="W82" i="1"/>
  <c r="C83" i="1" l="1"/>
  <c r="U83" i="1"/>
  <c r="J83" i="1"/>
  <c r="M83" i="1" s="1"/>
  <c r="AO83" i="1"/>
  <c r="N83" i="1" l="1"/>
  <c r="V83" i="1"/>
  <c r="AP83" i="1" l="1"/>
  <c r="AQ83" i="1" s="1"/>
  <c r="B84" i="1" s="1"/>
  <c r="T84" i="1" s="1"/>
  <c r="W83" i="1"/>
  <c r="C84" i="1" l="1"/>
  <c r="U84" i="1"/>
  <c r="J84" i="1"/>
  <c r="M84" i="1" s="1"/>
  <c r="AO84" i="1"/>
  <c r="V84" i="1" l="1"/>
  <c r="N84" i="1"/>
  <c r="AP84" i="1" l="1"/>
  <c r="AQ84" i="1" s="1"/>
  <c r="B85" i="1" s="1"/>
  <c r="T85" i="1" s="1"/>
  <c r="W84" i="1"/>
  <c r="C85" i="1" l="1"/>
  <c r="U85" i="1"/>
  <c r="J85" i="1"/>
  <c r="M85" i="1" s="1"/>
  <c r="AO85" i="1"/>
  <c r="V85" i="1" l="1"/>
  <c r="N85" i="1"/>
  <c r="W85" i="1" l="1"/>
  <c r="AP85" i="1"/>
  <c r="AQ85" i="1" s="1"/>
  <c r="B86" i="1" s="1"/>
  <c r="T86" i="1" s="1"/>
  <c r="C86" i="1" l="1"/>
  <c r="U86" i="1"/>
  <c r="J86" i="1"/>
  <c r="M86" i="1" s="1"/>
  <c r="AO86" i="1"/>
  <c r="V86" i="1" l="1"/>
  <c r="N86" i="1"/>
  <c r="W86" i="1" l="1"/>
  <c r="AP86" i="1"/>
  <c r="AQ86" i="1" s="1"/>
  <c r="B87" i="1" s="1"/>
  <c r="T87" i="1" s="1"/>
  <c r="C87" i="1" l="1"/>
  <c r="U87" i="1"/>
  <c r="J87" i="1"/>
  <c r="M87" i="1" s="1"/>
  <c r="AO87" i="1"/>
  <c r="V87" i="1" l="1"/>
  <c r="N87" i="1"/>
  <c r="AP87" i="1" l="1"/>
  <c r="AQ87" i="1" s="1"/>
  <c r="B88" i="1" s="1"/>
  <c r="T88" i="1" s="1"/>
  <c r="W87" i="1"/>
  <c r="C88" i="1" l="1"/>
  <c r="U88" i="1"/>
  <c r="J88" i="1"/>
  <c r="M88" i="1" s="1"/>
  <c r="AO88" i="1"/>
  <c r="V88" i="1" l="1"/>
  <c r="N88" i="1"/>
  <c r="AP88" i="1" l="1"/>
  <c r="AQ88" i="1" s="1"/>
  <c r="B89" i="1" s="1"/>
  <c r="T89" i="1" s="1"/>
  <c r="W88" i="1"/>
  <c r="C89" i="1" l="1"/>
  <c r="U89" i="1"/>
  <c r="J89" i="1"/>
  <c r="M89" i="1" s="1"/>
  <c r="AO89" i="1"/>
  <c r="V89" i="1" l="1"/>
  <c r="N89" i="1"/>
  <c r="W89" i="1" l="1"/>
  <c r="AP89" i="1"/>
  <c r="AQ89" i="1" s="1"/>
  <c r="B90" i="1" s="1"/>
  <c r="T90" i="1" s="1"/>
  <c r="C90" i="1" l="1"/>
  <c r="U90" i="1"/>
  <c r="J90" i="1"/>
  <c r="M90" i="1" s="1"/>
  <c r="AO90" i="1"/>
  <c r="V90" i="1" l="1"/>
  <c r="N90" i="1"/>
  <c r="W90" i="1" l="1"/>
  <c r="AP90" i="1"/>
  <c r="AQ90" i="1" s="1"/>
  <c r="B91" i="1" s="1"/>
  <c r="T91" i="1" s="1"/>
  <c r="C91" i="1" l="1"/>
  <c r="U91" i="1"/>
  <c r="J91" i="1"/>
  <c r="M91" i="1" s="1"/>
  <c r="AO91" i="1"/>
  <c r="V91" i="1" l="1"/>
  <c r="N91" i="1"/>
  <c r="AP91" i="1" l="1"/>
  <c r="AQ91" i="1" s="1"/>
  <c r="B92" i="1" s="1"/>
  <c r="T92" i="1" s="1"/>
  <c r="W91" i="1"/>
  <c r="C92" i="1" l="1"/>
  <c r="U92" i="1"/>
  <c r="J92" i="1"/>
  <c r="M92" i="1" s="1"/>
  <c r="AO92" i="1"/>
  <c r="V92" i="1" l="1"/>
  <c r="N92" i="1"/>
  <c r="AP92" i="1" l="1"/>
  <c r="AQ92" i="1" s="1"/>
  <c r="B93" i="1" s="1"/>
  <c r="T93" i="1" s="1"/>
  <c r="W92" i="1"/>
  <c r="C93" i="1" l="1"/>
  <c r="U93" i="1"/>
  <c r="J93" i="1"/>
  <c r="M93" i="1" s="1"/>
  <c r="AO93" i="1"/>
  <c r="N93" i="1" l="1"/>
  <c r="V93" i="1"/>
  <c r="W93" i="1" s="1"/>
  <c r="AP93" i="1" l="1"/>
  <c r="AQ93" i="1" s="1"/>
  <c r="B94" i="1" s="1"/>
  <c r="T94" i="1" s="1"/>
  <c r="C94" i="1" l="1"/>
  <c r="U94" i="1"/>
  <c r="J94" i="1"/>
  <c r="M94" i="1" s="1"/>
  <c r="V94" i="1" s="1"/>
  <c r="AO94" i="1"/>
  <c r="N94" i="1" l="1"/>
  <c r="W94" i="1"/>
  <c r="AP94" i="1"/>
  <c r="AQ94" i="1" s="1"/>
  <c r="B95" i="1" s="1"/>
  <c r="T95" i="1" s="1"/>
  <c r="C95" i="1" l="1"/>
  <c r="U95" i="1"/>
  <c r="J95" i="1"/>
  <c r="M95" i="1" s="1"/>
  <c r="AO95" i="1"/>
  <c r="V95" i="1" l="1"/>
  <c r="N95" i="1"/>
  <c r="AP95" i="1" l="1"/>
  <c r="AQ95" i="1" s="1"/>
  <c r="B96" i="1" s="1"/>
  <c r="T96" i="1" s="1"/>
  <c r="W95" i="1"/>
  <c r="C96" i="1" l="1"/>
  <c r="U96" i="1"/>
  <c r="J96" i="1"/>
  <c r="M96" i="1" s="1"/>
  <c r="AO96" i="1"/>
  <c r="V96" i="1" l="1"/>
  <c r="N96" i="1"/>
  <c r="AP96" i="1" l="1"/>
  <c r="AQ96" i="1" s="1"/>
  <c r="B97" i="1" s="1"/>
  <c r="T97" i="1" s="1"/>
  <c r="W96" i="1"/>
  <c r="C97" i="1" l="1"/>
  <c r="U97" i="1"/>
  <c r="J97" i="1"/>
  <c r="M97" i="1" s="1"/>
  <c r="AO97" i="1"/>
  <c r="V97" i="1" l="1"/>
  <c r="N97" i="1"/>
  <c r="W97" i="1" l="1"/>
  <c r="AP97" i="1"/>
  <c r="AQ97" i="1" s="1"/>
  <c r="B98" i="1" s="1"/>
  <c r="T98" i="1" s="1"/>
  <c r="C98" i="1" l="1"/>
  <c r="U98" i="1"/>
  <c r="AO98" i="1"/>
  <c r="J98" i="1"/>
  <c r="M98" i="1" s="1"/>
  <c r="V98" i="1" l="1"/>
  <c r="N98" i="1"/>
  <c r="W98" i="1" l="1"/>
  <c r="AP98" i="1"/>
  <c r="AQ98" i="1" s="1"/>
  <c r="B99" i="1" s="1"/>
  <c r="T99" i="1" s="1"/>
  <c r="C99" i="1" l="1"/>
  <c r="U99" i="1"/>
  <c r="AO99" i="1"/>
  <c r="J99" i="1"/>
  <c r="M99" i="1" s="1"/>
  <c r="N99" i="1" l="1"/>
  <c r="V99" i="1"/>
  <c r="AP99" i="1" l="1"/>
  <c r="AQ99" i="1" s="1"/>
  <c r="B100" i="1" s="1"/>
  <c r="T100" i="1" s="1"/>
  <c r="W99" i="1"/>
  <c r="C100" i="1" l="1"/>
  <c r="U100" i="1"/>
  <c r="J100" i="1"/>
  <c r="M100" i="1" s="1"/>
  <c r="AO100" i="1"/>
  <c r="V100" i="1" l="1"/>
  <c r="N100" i="1"/>
  <c r="AP100" i="1" l="1"/>
  <c r="AQ100" i="1" s="1"/>
  <c r="B101" i="1" s="1"/>
  <c r="T101" i="1" s="1"/>
  <c r="W100" i="1"/>
  <c r="C101" i="1" l="1"/>
  <c r="U101" i="1"/>
  <c r="J101" i="1"/>
  <c r="M101" i="1" s="1"/>
  <c r="AO101" i="1"/>
  <c r="N101" i="1" l="1"/>
  <c r="V101" i="1"/>
  <c r="W101" i="1" s="1"/>
  <c r="AP101" i="1" l="1"/>
  <c r="AQ101" i="1" s="1"/>
  <c r="B102" i="1" s="1"/>
  <c r="T102" i="1" s="1"/>
  <c r="C102" i="1" l="1"/>
  <c r="U102" i="1"/>
  <c r="J102" i="1"/>
  <c r="M102" i="1" s="1"/>
  <c r="AO102" i="1"/>
  <c r="V102" i="1" l="1"/>
  <c r="W102" i="1" s="1"/>
  <c r="N102" i="1"/>
  <c r="AP102" i="1" l="1"/>
  <c r="AQ102" i="1" s="1"/>
  <c r="B103" i="1" s="1"/>
  <c r="T103" i="1" s="1"/>
  <c r="C103" i="1" l="1"/>
  <c r="U103" i="1"/>
  <c r="J103" i="1"/>
  <c r="M103" i="1" s="1"/>
  <c r="AO103" i="1"/>
  <c r="V103" i="1" l="1"/>
  <c r="N103" i="1"/>
  <c r="W103" i="1" l="1"/>
  <c r="AP103" i="1"/>
  <c r="AQ103" i="1" s="1"/>
  <c r="B104" i="1" s="1"/>
  <c r="T104" i="1" s="1"/>
  <c r="C104" i="1" l="1"/>
  <c r="U104" i="1"/>
  <c r="AO104" i="1"/>
  <c r="J104" i="1"/>
  <c r="M104" i="1" s="1"/>
  <c r="V104" i="1" l="1"/>
  <c r="N104" i="1"/>
  <c r="W104" i="1" l="1"/>
  <c r="AP104" i="1"/>
  <c r="AQ104" i="1" s="1"/>
  <c r="B105" i="1" s="1"/>
  <c r="T105" i="1" s="1"/>
  <c r="C105" i="1" l="1"/>
  <c r="U105" i="1"/>
  <c r="AO105" i="1"/>
  <c r="J105" i="1"/>
  <c r="M105" i="1" s="1"/>
  <c r="V105" i="1" l="1"/>
  <c r="N105" i="1"/>
  <c r="W105" i="1" l="1"/>
  <c r="AP105" i="1"/>
  <c r="AQ105" i="1" s="1"/>
  <c r="B106" i="1" s="1"/>
  <c r="T106" i="1" s="1"/>
  <c r="C106" i="1" l="1"/>
  <c r="U106" i="1"/>
  <c r="AO106" i="1"/>
  <c r="J106" i="1"/>
  <c r="M106" i="1" s="1"/>
  <c r="N106" i="1" l="1"/>
  <c r="V106" i="1"/>
  <c r="W106" i="1" l="1"/>
  <c r="AP106" i="1"/>
  <c r="AQ106" i="1" s="1"/>
  <c r="B107" i="1" s="1"/>
  <c r="T107" i="1" s="1"/>
  <c r="C107" i="1" l="1"/>
  <c r="U107" i="1"/>
  <c r="AO107" i="1"/>
  <c r="J107" i="1"/>
  <c r="M107" i="1" s="1"/>
  <c r="V107" i="1" l="1"/>
  <c r="N107" i="1"/>
  <c r="W107" i="1" l="1"/>
  <c r="AP107" i="1"/>
  <c r="AQ107" i="1" s="1"/>
  <c r="B108" i="1" s="1"/>
  <c r="T108" i="1" s="1"/>
  <c r="C108" i="1" l="1"/>
  <c r="U108" i="1"/>
  <c r="AO108" i="1"/>
  <c r="J108" i="1"/>
  <c r="M108" i="1" s="1"/>
  <c r="N108" i="1" l="1"/>
  <c r="V108" i="1"/>
  <c r="W108" i="1" l="1"/>
  <c r="AP108" i="1"/>
  <c r="AQ108" i="1" s="1"/>
  <c r="B109" i="1" s="1"/>
  <c r="T109" i="1" s="1"/>
  <c r="C109" i="1" l="1"/>
  <c r="U109" i="1"/>
  <c r="AO109" i="1"/>
  <c r="J109" i="1"/>
  <c r="M109" i="1" s="1"/>
  <c r="V109" i="1" l="1"/>
  <c r="N109" i="1"/>
  <c r="W109" i="1" l="1"/>
  <c r="AP109" i="1"/>
  <c r="AQ109" i="1" s="1"/>
  <c r="B110" i="1" s="1"/>
  <c r="T110" i="1" s="1"/>
  <c r="C110" i="1" l="1"/>
  <c r="U110" i="1"/>
  <c r="AO110" i="1"/>
  <c r="J110" i="1"/>
  <c r="M110" i="1" s="1"/>
  <c r="V110" i="1" l="1"/>
  <c r="N110" i="1"/>
  <c r="W110" i="1" l="1"/>
  <c r="AP110" i="1"/>
  <c r="AQ110" i="1" s="1"/>
  <c r="B111" i="1" s="1"/>
  <c r="T111" i="1" s="1"/>
  <c r="C111" i="1" l="1"/>
  <c r="U111" i="1"/>
  <c r="AO111" i="1"/>
  <c r="J111" i="1"/>
  <c r="M111" i="1" s="1"/>
  <c r="V111" i="1" l="1"/>
  <c r="N111" i="1"/>
  <c r="W111" i="1" l="1"/>
  <c r="AP111" i="1"/>
  <c r="AQ111" i="1" s="1"/>
  <c r="B112" i="1" s="1"/>
  <c r="T112" i="1" s="1"/>
  <c r="C112" i="1" l="1"/>
  <c r="U112" i="1"/>
  <c r="AO112" i="1"/>
  <c r="J112" i="1"/>
  <c r="M112" i="1" s="1"/>
  <c r="V112" i="1" l="1"/>
  <c r="N112" i="1"/>
  <c r="W112" i="1" l="1"/>
  <c r="AP112" i="1"/>
  <c r="AQ112" i="1" s="1"/>
  <c r="B113" i="1" s="1"/>
  <c r="T113" i="1" s="1"/>
  <c r="C113" i="1" l="1"/>
  <c r="U113" i="1"/>
  <c r="AO113" i="1"/>
  <c r="J113" i="1"/>
  <c r="M113" i="1" s="1"/>
  <c r="V113" i="1" l="1"/>
  <c r="N113" i="1"/>
  <c r="W113" i="1" l="1"/>
  <c r="AP113" i="1"/>
  <c r="AQ113" i="1" s="1"/>
  <c r="B114" i="1" s="1"/>
  <c r="T114" i="1" s="1"/>
  <c r="C114" i="1" l="1"/>
  <c r="U114" i="1"/>
  <c r="AO114" i="1"/>
  <c r="J114" i="1"/>
  <c r="M114" i="1" s="1"/>
  <c r="V114" i="1" l="1"/>
  <c r="N114" i="1"/>
  <c r="W114" i="1" l="1"/>
  <c r="AP114" i="1"/>
  <c r="AQ114" i="1" s="1"/>
  <c r="B115" i="1" s="1"/>
  <c r="T115" i="1" s="1"/>
  <c r="C115" i="1" l="1"/>
  <c r="U115" i="1"/>
  <c r="AO115" i="1"/>
  <c r="J115" i="1"/>
  <c r="M115" i="1" s="1"/>
  <c r="N115" i="1" l="1"/>
  <c r="V115" i="1"/>
  <c r="W115" i="1" l="1"/>
  <c r="AP115" i="1"/>
  <c r="AQ115" i="1" s="1"/>
  <c r="B116" i="1" s="1"/>
  <c r="T116" i="1" s="1"/>
  <c r="C116" i="1" l="1"/>
  <c r="U116" i="1"/>
  <c r="AO116" i="1"/>
  <c r="J116" i="1"/>
  <c r="M116" i="1" s="1"/>
  <c r="V116" i="1" l="1"/>
  <c r="N116" i="1"/>
  <c r="W116" i="1" l="1"/>
  <c r="AP116" i="1"/>
  <c r="AQ116" i="1" s="1"/>
  <c r="B117" i="1" s="1"/>
  <c r="T117" i="1" s="1"/>
  <c r="C117" i="1" l="1"/>
  <c r="U117" i="1"/>
  <c r="AO117" i="1"/>
  <c r="J117" i="1"/>
  <c r="M117" i="1" s="1"/>
  <c r="V117" i="1" l="1"/>
  <c r="N117" i="1"/>
  <c r="W117" i="1" l="1"/>
  <c r="AP117" i="1"/>
  <c r="AQ117" i="1" s="1"/>
  <c r="B118" i="1" s="1"/>
  <c r="T118" i="1" s="1"/>
  <c r="C118" i="1" l="1"/>
  <c r="U118" i="1"/>
  <c r="AO118" i="1"/>
  <c r="J118" i="1"/>
  <c r="M118" i="1" s="1"/>
  <c r="V118" i="1" l="1"/>
  <c r="N118" i="1"/>
  <c r="W118" i="1" l="1"/>
  <c r="AP118" i="1"/>
  <c r="AQ118" i="1" s="1"/>
  <c r="B119" i="1" s="1"/>
  <c r="T119" i="1" s="1"/>
  <c r="C119" i="1" l="1"/>
  <c r="U119" i="1"/>
  <c r="AO119" i="1"/>
  <c r="J119" i="1"/>
  <c r="M119" i="1" s="1"/>
  <c r="V119" i="1" l="1"/>
  <c r="N119" i="1"/>
  <c r="W119" i="1" l="1"/>
  <c r="AP119" i="1"/>
  <c r="AQ119" i="1" s="1"/>
  <c r="B120" i="1" s="1"/>
  <c r="T120" i="1" s="1"/>
  <c r="C120" i="1" l="1"/>
  <c r="U120" i="1"/>
  <c r="AO120" i="1"/>
  <c r="J120" i="1"/>
  <c r="M120" i="1" s="1"/>
  <c r="V120" i="1" l="1"/>
  <c r="N120" i="1"/>
  <c r="W120" i="1" l="1"/>
  <c r="AP120" i="1"/>
  <c r="AQ120" i="1" s="1"/>
  <c r="B121" i="1" s="1"/>
  <c r="T121" i="1" s="1"/>
  <c r="C121" i="1" l="1"/>
  <c r="U121" i="1"/>
  <c r="AO121" i="1"/>
  <c r="J121" i="1"/>
  <c r="M121" i="1" s="1"/>
  <c r="V121" i="1" l="1"/>
  <c r="N121" i="1"/>
  <c r="W121" i="1" l="1"/>
  <c r="AP121" i="1"/>
  <c r="AQ121" i="1" s="1"/>
  <c r="B122" i="1" s="1"/>
  <c r="T122" i="1" s="1"/>
  <c r="C122" i="1" l="1"/>
  <c r="U122" i="1"/>
  <c r="AO122" i="1"/>
  <c r="J122" i="1"/>
  <c r="M122" i="1" s="1"/>
  <c r="V122" i="1" l="1"/>
  <c r="N122" i="1"/>
  <c r="W122" i="1" l="1"/>
  <c r="AP122" i="1"/>
  <c r="AQ122" i="1" s="1"/>
  <c r="B123" i="1" s="1"/>
  <c r="T123" i="1" s="1"/>
  <c r="C123" i="1" l="1"/>
  <c r="U123" i="1"/>
  <c r="AO123" i="1"/>
  <c r="J123" i="1"/>
  <c r="M123" i="1" s="1"/>
  <c r="V123" i="1" l="1"/>
  <c r="N123" i="1"/>
  <c r="W123" i="1" l="1"/>
  <c r="AP123" i="1"/>
  <c r="AQ123" i="1" s="1"/>
  <c r="B124" i="1" s="1"/>
  <c r="T124" i="1" s="1"/>
  <c r="C124" i="1" l="1"/>
  <c r="U124" i="1"/>
  <c r="AO124" i="1"/>
  <c r="J124" i="1"/>
  <c r="M124" i="1" s="1"/>
  <c r="N124" i="1" l="1"/>
  <c r="V124" i="1"/>
  <c r="W124" i="1" l="1"/>
  <c r="AP124" i="1"/>
  <c r="AQ124" i="1" s="1"/>
  <c r="B125" i="1" s="1"/>
  <c r="T125" i="1" s="1"/>
  <c r="C125" i="1" l="1"/>
  <c r="U125" i="1"/>
  <c r="AO125" i="1"/>
  <c r="J125" i="1"/>
  <c r="M125" i="1" s="1"/>
  <c r="V125" i="1" l="1"/>
  <c r="N125" i="1"/>
  <c r="W125" i="1" l="1"/>
  <c r="AP125" i="1"/>
  <c r="AQ125" i="1" s="1"/>
  <c r="B126" i="1" s="1"/>
  <c r="T126" i="1" s="1"/>
  <c r="C126" i="1" l="1"/>
  <c r="U126" i="1"/>
  <c r="AO126" i="1"/>
  <c r="J126" i="1"/>
  <c r="M126" i="1" s="1"/>
  <c r="V126" i="1" l="1"/>
  <c r="N126" i="1"/>
  <c r="W126" i="1" l="1"/>
  <c r="AP126" i="1"/>
  <c r="AQ126" i="1" s="1"/>
  <c r="B127" i="1" s="1"/>
  <c r="T127" i="1" s="1"/>
  <c r="U127" i="1" l="1"/>
  <c r="C127" i="1"/>
  <c r="A13" i="1" s="1"/>
  <c r="A14" i="1" s="1"/>
  <c r="AH5" i="1" s="1"/>
  <c r="AH6" i="1" s="1"/>
  <c r="AH12" i="1" s="1"/>
  <c r="AO127" i="1"/>
  <c r="J127" i="1"/>
  <c r="M127" i="1" s="1"/>
  <c r="V127" i="1" l="1"/>
  <c r="N127" i="1"/>
  <c r="W127" i="1" l="1"/>
  <c r="AP127" i="1"/>
  <c r="AQ127" i="1" s="1"/>
  <c r="B128" i="1" s="1"/>
  <c r="T128" i="1" s="1"/>
  <c r="U128" i="1" l="1"/>
  <c r="J128" i="1"/>
  <c r="M128" i="1" s="1"/>
  <c r="C128" i="1"/>
  <c r="AO128" i="1"/>
  <c r="N128" i="1" l="1"/>
  <c r="V128" i="1"/>
  <c r="AP128" i="1" l="1"/>
  <c r="AQ128" i="1" s="1"/>
  <c r="B129" i="1" s="1"/>
  <c r="T129" i="1" s="1"/>
  <c r="W128" i="1"/>
  <c r="U129" i="1" l="1"/>
  <c r="C129" i="1"/>
  <c r="J129" i="1"/>
  <c r="M129" i="1" s="1"/>
  <c r="AO129" i="1"/>
  <c r="N129" i="1" l="1"/>
  <c r="V129" i="1"/>
  <c r="W129" i="1" l="1"/>
  <c r="AP129" i="1"/>
  <c r="AQ129" i="1" s="1"/>
  <c r="B130" i="1" s="1"/>
  <c r="T130" i="1" s="1"/>
  <c r="U130" i="1" l="1"/>
  <c r="J130" i="1"/>
  <c r="M130" i="1" s="1"/>
  <c r="C130" i="1"/>
  <c r="AO130" i="1"/>
  <c r="V130" i="1" l="1"/>
  <c r="N130" i="1"/>
  <c r="W130" i="1" l="1"/>
  <c r="AP130" i="1"/>
  <c r="AQ130" i="1" s="1"/>
  <c r="B131" i="1" s="1"/>
  <c r="T131" i="1" s="1"/>
  <c r="U131" i="1" l="1"/>
  <c r="J131" i="1"/>
  <c r="M131" i="1" s="1"/>
  <c r="C131" i="1"/>
  <c r="AO131" i="1"/>
  <c r="V131" i="1" l="1"/>
  <c r="N131" i="1"/>
  <c r="AP131" i="1" l="1"/>
  <c r="AQ131" i="1" s="1"/>
  <c r="B132" i="1" s="1"/>
  <c r="T132" i="1" s="1"/>
  <c r="W131" i="1"/>
  <c r="U132" i="1" l="1"/>
  <c r="AO132" i="1"/>
  <c r="J132" i="1"/>
  <c r="M132" i="1" s="1"/>
  <c r="C132" i="1"/>
  <c r="N132" i="1" l="1"/>
  <c r="V132" i="1"/>
  <c r="AP132" i="1" l="1"/>
  <c r="AQ132" i="1" s="1"/>
  <c r="B133" i="1" s="1"/>
  <c r="T133" i="1" s="1"/>
  <c r="W132" i="1"/>
  <c r="U133" i="1" l="1"/>
  <c r="C133" i="1"/>
  <c r="J133" i="1"/>
  <c r="M133" i="1" s="1"/>
  <c r="AO133" i="1"/>
  <c r="N133" i="1" l="1"/>
  <c r="V133" i="1"/>
  <c r="W133" i="1" l="1"/>
  <c r="AP133" i="1"/>
  <c r="AQ133" i="1" s="1"/>
  <c r="B134" i="1" s="1"/>
  <c r="T134" i="1" s="1"/>
  <c r="U134" i="1" l="1"/>
  <c r="J134" i="1"/>
  <c r="M134" i="1" s="1"/>
  <c r="C134" i="1"/>
  <c r="AO134" i="1"/>
  <c r="V134" i="1" l="1"/>
  <c r="N134" i="1"/>
  <c r="W134" i="1" l="1"/>
  <c r="AP134" i="1"/>
  <c r="AQ134" i="1" s="1"/>
  <c r="B135" i="1" s="1"/>
  <c r="T135" i="1" s="1"/>
  <c r="U135" i="1" l="1"/>
  <c r="C135" i="1"/>
  <c r="J135" i="1"/>
  <c r="M135" i="1" s="1"/>
  <c r="AO135" i="1"/>
  <c r="N135" i="1" l="1"/>
  <c r="V135" i="1"/>
  <c r="W135" i="1" l="1"/>
  <c r="AP135" i="1"/>
  <c r="AQ135" i="1" s="1"/>
  <c r="B136" i="1" s="1"/>
  <c r="T136" i="1" s="1"/>
  <c r="U136" i="1" l="1"/>
  <c r="J136" i="1"/>
  <c r="M136" i="1" s="1"/>
  <c r="AO136" i="1"/>
  <c r="C136" i="1"/>
  <c r="N136" i="1" l="1"/>
  <c r="V136" i="1"/>
  <c r="AP136" i="1" l="1"/>
  <c r="AQ136" i="1" s="1"/>
  <c r="B137" i="1" s="1"/>
  <c r="T137" i="1" s="1"/>
  <c r="W136" i="1"/>
  <c r="U137" i="1" l="1"/>
  <c r="J137" i="1"/>
  <c r="M137" i="1" s="1"/>
  <c r="AO137" i="1"/>
  <c r="C137" i="1"/>
  <c r="V137" i="1" l="1"/>
  <c r="N137" i="1"/>
  <c r="W137" i="1" l="1"/>
  <c r="AP137" i="1"/>
  <c r="AQ137" i="1" s="1"/>
  <c r="B138" i="1" s="1"/>
  <c r="T138" i="1" s="1"/>
  <c r="U138" i="1" l="1"/>
  <c r="C138" i="1"/>
  <c r="AO138" i="1"/>
  <c r="J138" i="1"/>
  <c r="M138" i="1" s="1"/>
  <c r="N138" i="1" l="1"/>
  <c r="V138" i="1"/>
  <c r="AP138" i="1" l="1"/>
  <c r="AQ138" i="1" s="1"/>
  <c r="B139" i="1" s="1"/>
  <c r="T139" i="1" s="1"/>
  <c r="W138" i="1"/>
  <c r="U139" i="1" l="1"/>
  <c r="AO139" i="1"/>
  <c r="J139" i="1"/>
  <c r="M139" i="1" s="1"/>
  <c r="C139" i="1"/>
  <c r="V139" i="1" l="1"/>
  <c r="N139" i="1"/>
  <c r="AP139" i="1" l="1"/>
  <c r="AQ139" i="1" s="1"/>
  <c r="B140" i="1" s="1"/>
  <c r="T140" i="1" s="1"/>
  <c r="W139" i="1"/>
  <c r="U140" i="1" l="1"/>
  <c r="J140" i="1"/>
  <c r="M140" i="1" s="1"/>
  <c r="AO140" i="1"/>
  <c r="C140" i="1"/>
  <c r="N140" i="1" l="1"/>
  <c r="V140" i="1"/>
  <c r="W140" i="1" l="1"/>
  <c r="AP140" i="1"/>
  <c r="AQ140" i="1" s="1"/>
  <c r="B141" i="1" s="1"/>
  <c r="T141" i="1" s="1"/>
  <c r="U141" i="1" l="1"/>
  <c r="AO141" i="1"/>
  <c r="J141" i="1"/>
  <c r="M141" i="1" s="1"/>
  <c r="C141" i="1"/>
  <c r="V141" i="1" l="1"/>
  <c r="N141" i="1"/>
  <c r="AP141" i="1" l="1"/>
  <c r="AQ141" i="1" s="1"/>
  <c r="B142" i="1" s="1"/>
  <c r="T142" i="1" s="1"/>
  <c r="W141" i="1"/>
  <c r="U142" i="1" l="1"/>
  <c r="J142" i="1"/>
  <c r="M142" i="1" s="1"/>
  <c r="C142" i="1"/>
  <c r="AO142" i="1"/>
  <c r="N142" i="1" l="1"/>
  <c r="V142" i="1"/>
  <c r="W142" i="1" l="1"/>
  <c r="AP142" i="1"/>
  <c r="AQ142" i="1" s="1"/>
  <c r="B143" i="1" s="1"/>
  <c r="T143" i="1" s="1"/>
  <c r="U143" i="1" l="1"/>
  <c r="J143" i="1"/>
  <c r="M143" i="1" s="1"/>
  <c r="AO143" i="1"/>
  <c r="C143" i="1"/>
  <c r="N143" i="1" l="1"/>
  <c r="V143" i="1"/>
  <c r="W143" i="1" l="1"/>
  <c r="AP143" i="1"/>
  <c r="AQ143" i="1" s="1"/>
  <c r="B144" i="1" s="1"/>
  <c r="T144" i="1" s="1"/>
  <c r="U144" i="1" l="1"/>
  <c r="AO144" i="1"/>
  <c r="C144" i="1"/>
  <c r="J144" i="1"/>
  <c r="M144" i="1" s="1"/>
  <c r="V144" i="1" l="1"/>
  <c r="N144" i="1"/>
  <c r="W144" i="1" l="1"/>
  <c r="AP144" i="1"/>
  <c r="AQ144" i="1" s="1"/>
  <c r="B145" i="1" s="1"/>
  <c r="T145" i="1" s="1"/>
  <c r="U145" i="1" l="1"/>
  <c r="C145" i="1"/>
  <c r="J145" i="1"/>
  <c r="M145" i="1" s="1"/>
  <c r="AO145" i="1"/>
  <c r="N145" i="1" l="1"/>
  <c r="V145" i="1"/>
  <c r="AP145" i="1" l="1"/>
  <c r="AQ145" i="1" s="1"/>
  <c r="B146" i="1" s="1"/>
  <c r="T146" i="1" s="1"/>
  <c r="W145" i="1"/>
  <c r="U146" i="1" l="1"/>
  <c r="C146" i="1"/>
  <c r="J146" i="1"/>
  <c r="M146" i="1" s="1"/>
  <c r="AO146" i="1"/>
  <c r="V146" i="1" l="1"/>
  <c r="N146" i="1"/>
  <c r="W146" i="1" l="1"/>
  <c r="AP146" i="1"/>
  <c r="AQ146" i="1" s="1"/>
  <c r="B147" i="1" s="1"/>
  <c r="T147" i="1" s="1"/>
  <c r="U147" i="1" l="1"/>
  <c r="J147" i="1"/>
  <c r="M147" i="1" s="1"/>
  <c r="C147" i="1"/>
  <c r="AO147" i="1"/>
  <c r="N147" i="1" l="1"/>
  <c r="V147" i="1"/>
  <c r="AP147" i="1" l="1"/>
  <c r="AQ147" i="1" s="1"/>
  <c r="B148" i="1" s="1"/>
  <c r="T148" i="1" s="1"/>
  <c r="W147" i="1"/>
  <c r="U148" i="1" l="1"/>
  <c r="C148" i="1"/>
  <c r="AO148" i="1"/>
  <c r="J148" i="1"/>
  <c r="M148" i="1" s="1"/>
  <c r="V148" i="1" l="1"/>
  <c r="N148" i="1"/>
  <c r="AP148" i="1" l="1"/>
  <c r="AQ148" i="1" s="1"/>
  <c r="B149" i="1" s="1"/>
  <c r="T149" i="1" s="1"/>
  <c r="W148" i="1"/>
  <c r="U149" i="1" l="1"/>
  <c r="J149" i="1"/>
  <c r="M149" i="1" s="1"/>
  <c r="C149" i="1"/>
  <c r="AO149" i="1"/>
  <c r="V149" i="1" l="1"/>
  <c r="N149" i="1"/>
  <c r="AP149" i="1" l="1"/>
  <c r="AQ149" i="1" s="1"/>
  <c r="B150" i="1" s="1"/>
  <c r="T150" i="1" s="1"/>
  <c r="W149" i="1"/>
  <c r="U150" i="1" l="1"/>
  <c r="J150" i="1"/>
  <c r="M150" i="1" s="1"/>
  <c r="C150" i="1"/>
  <c r="AO150" i="1"/>
  <c r="V150" i="1" l="1"/>
  <c r="N150" i="1"/>
  <c r="AP150" i="1" l="1"/>
  <c r="AQ150" i="1" s="1"/>
  <c r="B151" i="1" s="1"/>
  <c r="T151" i="1" s="1"/>
  <c r="W150" i="1"/>
  <c r="U151" i="1" l="1"/>
  <c r="C151" i="1"/>
  <c r="J151" i="1"/>
  <c r="M151" i="1" s="1"/>
  <c r="AO151" i="1"/>
  <c r="V151" i="1" l="1"/>
  <c r="N151" i="1"/>
  <c r="AP151" i="1" l="1"/>
  <c r="AQ151" i="1" s="1"/>
  <c r="B152" i="1" s="1"/>
  <c r="T152" i="1" s="1"/>
  <c r="W151" i="1"/>
  <c r="U152" i="1" l="1"/>
  <c r="J152" i="1"/>
  <c r="M152" i="1" s="1"/>
  <c r="C152" i="1"/>
  <c r="AO152" i="1"/>
  <c r="V152" i="1" l="1"/>
  <c r="N152" i="1"/>
  <c r="AP152" i="1" l="1"/>
  <c r="AQ152" i="1" s="1"/>
  <c r="B153" i="1" s="1"/>
  <c r="T153" i="1" s="1"/>
  <c r="W152" i="1"/>
  <c r="U153" i="1" l="1"/>
  <c r="C153" i="1"/>
  <c r="J153" i="1"/>
  <c r="M153" i="1" s="1"/>
  <c r="AO153" i="1"/>
  <c r="V153" i="1" l="1"/>
  <c r="N153" i="1"/>
  <c r="W153" i="1" l="1"/>
  <c r="AP153" i="1"/>
  <c r="AQ153" i="1" s="1"/>
  <c r="B154" i="1" s="1"/>
  <c r="T154" i="1" s="1"/>
  <c r="U154" i="1" l="1"/>
  <c r="AO154" i="1"/>
  <c r="C154" i="1"/>
  <c r="J154" i="1"/>
  <c r="M154" i="1" s="1"/>
  <c r="V154" i="1" l="1"/>
  <c r="N154" i="1"/>
  <c r="AP154" i="1" l="1"/>
  <c r="AQ154" i="1" s="1"/>
  <c r="B155" i="1" s="1"/>
  <c r="T155" i="1" s="1"/>
  <c r="W154" i="1"/>
  <c r="U155" i="1" l="1"/>
  <c r="C155" i="1"/>
  <c r="J155" i="1"/>
  <c r="M155" i="1" s="1"/>
  <c r="AO155" i="1"/>
  <c r="N155" i="1" l="1"/>
  <c r="V155" i="1"/>
  <c r="AP155" i="1" l="1"/>
  <c r="AQ155" i="1" s="1"/>
  <c r="B156" i="1" s="1"/>
  <c r="T156" i="1" s="1"/>
  <c r="W155" i="1"/>
  <c r="U156" i="1" l="1"/>
  <c r="AO156" i="1"/>
  <c r="J156" i="1"/>
  <c r="M156" i="1" s="1"/>
  <c r="C156" i="1"/>
  <c r="N156" i="1" l="1"/>
  <c r="V156" i="1"/>
  <c r="W156" i="1" l="1"/>
  <c r="AP156" i="1"/>
  <c r="AQ156" i="1" s="1"/>
  <c r="B157" i="1" s="1"/>
  <c r="T157" i="1" s="1"/>
  <c r="U157" i="1" l="1"/>
  <c r="J157" i="1"/>
  <c r="M157" i="1" s="1"/>
  <c r="AO157" i="1"/>
  <c r="C157" i="1"/>
  <c r="N157" i="1" l="1"/>
  <c r="V157" i="1"/>
  <c r="AP157" i="1" l="1"/>
  <c r="AQ157" i="1" s="1"/>
  <c r="B158" i="1" s="1"/>
  <c r="T158" i="1" s="1"/>
  <c r="W157" i="1"/>
  <c r="U158" i="1" l="1"/>
  <c r="C158" i="1"/>
  <c r="AO158" i="1"/>
  <c r="J158" i="1"/>
  <c r="M158" i="1" s="1"/>
  <c r="V158" i="1" l="1"/>
  <c r="N158" i="1"/>
  <c r="W158" i="1" l="1"/>
  <c r="AP158" i="1"/>
  <c r="AQ158" i="1" s="1"/>
  <c r="B159" i="1" s="1"/>
  <c r="T159" i="1" s="1"/>
  <c r="U159" i="1" l="1"/>
  <c r="C159" i="1"/>
  <c r="J159" i="1"/>
  <c r="M159" i="1" s="1"/>
  <c r="AO159" i="1"/>
  <c r="V159" i="1" l="1"/>
  <c r="N159" i="1"/>
  <c r="W159" i="1" l="1"/>
  <c r="AP159" i="1"/>
  <c r="AQ159" i="1" s="1"/>
  <c r="B160" i="1" s="1"/>
  <c r="T160" i="1" s="1"/>
  <c r="U160" i="1" l="1"/>
  <c r="C160" i="1"/>
  <c r="AO160" i="1"/>
  <c r="J160" i="1"/>
  <c r="M160" i="1" s="1"/>
  <c r="N160" i="1" l="1"/>
  <c r="V160" i="1"/>
  <c r="W160" i="1" l="1"/>
  <c r="AP160" i="1"/>
  <c r="AQ160" i="1" s="1"/>
  <c r="B161" i="1" s="1"/>
  <c r="T161" i="1" s="1"/>
  <c r="U161" i="1" l="1"/>
  <c r="J161" i="1"/>
  <c r="M161" i="1" s="1"/>
  <c r="C161" i="1"/>
  <c r="AO161" i="1"/>
  <c r="N161" i="1" l="1"/>
  <c r="V161" i="1"/>
  <c r="W161" i="1" l="1"/>
  <c r="AP161" i="1"/>
  <c r="AQ161" i="1" s="1"/>
  <c r="B162" i="1" s="1"/>
  <c r="T162" i="1" s="1"/>
  <c r="U162" i="1" l="1"/>
  <c r="C162" i="1"/>
  <c r="J162" i="1"/>
  <c r="M162" i="1" s="1"/>
  <c r="AO162" i="1"/>
  <c r="V162" i="1" l="1"/>
  <c r="N162" i="1"/>
  <c r="W162" i="1" l="1"/>
  <c r="AP162" i="1"/>
  <c r="AQ162" i="1" s="1"/>
  <c r="B163" i="1" s="1"/>
  <c r="T163" i="1" s="1"/>
  <c r="U163" i="1" l="1"/>
  <c r="J163" i="1"/>
  <c r="M163" i="1" s="1"/>
  <c r="C163" i="1"/>
  <c r="AO163" i="1"/>
  <c r="N163" i="1" l="1"/>
  <c r="V163" i="1"/>
  <c r="W163" i="1" l="1"/>
  <c r="AP163" i="1"/>
  <c r="AQ163" i="1" s="1"/>
  <c r="B164" i="1" s="1"/>
  <c r="T164" i="1" s="1"/>
  <c r="U164" i="1" l="1"/>
  <c r="C164" i="1"/>
  <c r="J164" i="1"/>
  <c r="M164" i="1" s="1"/>
  <c r="AO164" i="1"/>
  <c r="V164" i="1" l="1"/>
  <c r="N164" i="1"/>
  <c r="AP164" i="1" l="1"/>
  <c r="AQ164" i="1" s="1"/>
  <c r="B165" i="1" s="1"/>
  <c r="T165" i="1" s="1"/>
  <c r="W164" i="1"/>
  <c r="U165" i="1" l="1"/>
  <c r="J165" i="1"/>
  <c r="M165" i="1" s="1"/>
  <c r="C165" i="1"/>
  <c r="AO165" i="1"/>
  <c r="N165" i="1" l="1"/>
  <c r="V165" i="1"/>
  <c r="AP165" i="1" l="1"/>
  <c r="AQ165" i="1" s="1"/>
  <c r="B166" i="1" s="1"/>
  <c r="T166" i="1" s="1"/>
  <c r="W165" i="1"/>
  <c r="U166" i="1" l="1"/>
  <c r="J166" i="1"/>
  <c r="M166" i="1" s="1"/>
  <c r="C166" i="1"/>
  <c r="AO166" i="1"/>
  <c r="N166" i="1" l="1"/>
  <c r="V166" i="1"/>
  <c r="AP166" i="1" l="1"/>
  <c r="AQ166" i="1" s="1"/>
  <c r="B167" i="1" s="1"/>
  <c r="T167" i="1" s="1"/>
  <c r="W166" i="1"/>
  <c r="U167" i="1" l="1"/>
  <c r="J167" i="1"/>
  <c r="M167" i="1" s="1"/>
  <c r="C167" i="1"/>
  <c r="AO167" i="1"/>
  <c r="N167" i="1" l="1"/>
  <c r="V167" i="1"/>
  <c r="W167" i="1" l="1"/>
  <c r="AP167" i="1"/>
  <c r="AQ167" i="1" s="1"/>
  <c r="B168" i="1" s="1"/>
  <c r="T168" i="1" s="1"/>
  <c r="U168" i="1" l="1"/>
  <c r="J168" i="1"/>
  <c r="M168" i="1" s="1"/>
  <c r="C168" i="1"/>
  <c r="AO168" i="1"/>
  <c r="N168" i="1" l="1"/>
  <c r="V168" i="1"/>
  <c r="AP168" i="1" l="1"/>
  <c r="AQ168" i="1" s="1"/>
  <c r="B169" i="1" s="1"/>
  <c r="T169" i="1" s="1"/>
  <c r="W168" i="1"/>
  <c r="U169" i="1" l="1"/>
  <c r="J169" i="1"/>
  <c r="M169" i="1" s="1"/>
  <c r="C169" i="1"/>
  <c r="AO169" i="1"/>
  <c r="N169" i="1" l="1"/>
  <c r="V169" i="1"/>
  <c r="W169" i="1" l="1"/>
  <c r="AP169" i="1"/>
  <c r="AQ169" i="1" s="1"/>
  <c r="B170" i="1" s="1"/>
  <c r="T170" i="1" s="1"/>
  <c r="U170" i="1" l="1"/>
  <c r="J170" i="1"/>
  <c r="M170" i="1" s="1"/>
  <c r="C170" i="1"/>
  <c r="AO170" i="1"/>
  <c r="N170" i="1" l="1"/>
  <c r="V170" i="1"/>
  <c r="AP170" i="1" l="1"/>
  <c r="AQ170" i="1" s="1"/>
  <c r="B171" i="1" s="1"/>
  <c r="T171" i="1" s="1"/>
  <c r="W170" i="1"/>
  <c r="U171" i="1" l="1"/>
  <c r="J171" i="1"/>
  <c r="M171" i="1" s="1"/>
  <c r="C171" i="1"/>
  <c r="AO171" i="1"/>
  <c r="N171" i="1" l="1"/>
  <c r="V171" i="1"/>
  <c r="W171" i="1" l="1"/>
  <c r="AP171" i="1"/>
  <c r="AQ171" i="1" s="1"/>
  <c r="B172" i="1" s="1"/>
  <c r="T172" i="1" s="1"/>
  <c r="U172" i="1" l="1"/>
  <c r="J172" i="1"/>
  <c r="M172" i="1" s="1"/>
  <c r="C172" i="1"/>
  <c r="AO172" i="1"/>
  <c r="N172" i="1" l="1"/>
  <c r="V172" i="1"/>
  <c r="AP172" i="1" l="1"/>
  <c r="AQ172" i="1" s="1"/>
  <c r="B173" i="1" s="1"/>
  <c r="T173" i="1" s="1"/>
  <c r="W172" i="1"/>
  <c r="U173" i="1" l="1"/>
  <c r="C173" i="1"/>
  <c r="J173" i="1"/>
  <c r="M173" i="1" s="1"/>
  <c r="AO173" i="1"/>
  <c r="N173" i="1" l="1"/>
  <c r="V173" i="1"/>
  <c r="W173" i="1" l="1"/>
  <c r="AP173" i="1"/>
  <c r="AQ173" i="1" s="1"/>
  <c r="B174" i="1" s="1"/>
  <c r="T174" i="1" s="1"/>
  <c r="U174" i="1" l="1"/>
  <c r="J174" i="1"/>
  <c r="M174" i="1" s="1"/>
  <c r="C174" i="1"/>
  <c r="AO174" i="1"/>
  <c r="N174" i="1" l="1"/>
  <c r="V174" i="1"/>
  <c r="W174" i="1" l="1"/>
  <c r="AP174" i="1"/>
  <c r="AQ174" i="1" s="1"/>
  <c r="B175" i="1" s="1"/>
  <c r="T175" i="1" s="1"/>
  <c r="U175" i="1" l="1"/>
  <c r="C175" i="1"/>
  <c r="J175" i="1"/>
  <c r="M175" i="1" s="1"/>
  <c r="AO175" i="1"/>
  <c r="N175" i="1" l="1"/>
  <c r="V175" i="1"/>
  <c r="W175" i="1" l="1"/>
  <c r="AP175" i="1"/>
  <c r="AQ175" i="1" s="1"/>
  <c r="B176" i="1" s="1"/>
  <c r="T176" i="1" s="1"/>
  <c r="U176" i="1" l="1"/>
  <c r="J176" i="1"/>
  <c r="M176" i="1" s="1"/>
  <c r="C176" i="1"/>
  <c r="AO176" i="1"/>
  <c r="N176" i="1" l="1"/>
  <c r="V176" i="1"/>
  <c r="W176" i="1" l="1"/>
  <c r="AP176" i="1"/>
  <c r="AQ176" i="1" s="1"/>
  <c r="B177" i="1" s="1"/>
  <c r="T177" i="1" s="1"/>
  <c r="U177" i="1" l="1"/>
  <c r="J177" i="1"/>
  <c r="M177" i="1" s="1"/>
  <c r="C177" i="1"/>
  <c r="AO177" i="1"/>
  <c r="V177" i="1" l="1"/>
  <c r="N177" i="1"/>
  <c r="W177" i="1" l="1"/>
  <c r="AP177" i="1"/>
  <c r="AQ177" i="1" s="1"/>
  <c r="B178" i="1" s="1"/>
  <c r="T178" i="1" s="1"/>
  <c r="U178" i="1" l="1"/>
  <c r="J178" i="1"/>
  <c r="M178" i="1" s="1"/>
  <c r="C178" i="1"/>
  <c r="AO178" i="1"/>
  <c r="N178" i="1" l="1"/>
  <c r="V178" i="1"/>
  <c r="AP178" i="1" l="1"/>
  <c r="AQ178" i="1" s="1"/>
  <c r="B179" i="1" s="1"/>
  <c r="T179" i="1" s="1"/>
  <c r="W178" i="1"/>
  <c r="U179" i="1" l="1"/>
  <c r="C179" i="1"/>
  <c r="J179" i="1"/>
  <c r="M179" i="1" s="1"/>
  <c r="AO179" i="1"/>
  <c r="N179" i="1" l="1"/>
  <c r="V179" i="1"/>
  <c r="W179" i="1" l="1"/>
  <c r="AP179" i="1"/>
  <c r="AQ179" i="1" s="1"/>
  <c r="B180" i="1" s="1"/>
  <c r="T180" i="1" s="1"/>
  <c r="U180" i="1" l="1"/>
  <c r="J180" i="1"/>
  <c r="M180" i="1" s="1"/>
  <c r="C180" i="1"/>
  <c r="AO180" i="1"/>
  <c r="V180" i="1" l="1"/>
  <c r="N180" i="1"/>
  <c r="AP180" i="1" l="1"/>
  <c r="AQ180" i="1" s="1"/>
  <c r="B181" i="1" s="1"/>
  <c r="T181" i="1" s="1"/>
  <c r="W180" i="1"/>
  <c r="U181" i="1" l="1"/>
  <c r="C181" i="1"/>
  <c r="J181" i="1"/>
  <c r="M181" i="1" s="1"/>
  <c r="AO181" i="1"/>
  <c r="N181" i="1" l="1"/>
  <c r="V181" i="1"/>
  <c r="W181" i="1" l="1"/>
  <c r="AP181" i="1"/>
  <c r="AQ181" i="1" s="1"/>
  <c r="B182" i="1" s="1"/>
  <c r="T182" i="1" s="1"/>
  <c r="U182" i="1" l="1"/>
  <c r="J182" i="1"/>
  <c r="M182" i="1" s="1"/>
  <c r="C182" i="1"/>
  <c r="AO182" i="1"/>
  <c r="V182" i="1" l="1"/>
  <c r="N182" i="1"/>
  <c r="AP182" i="1" l="1"/>
  <c r="AQ182" i="1" s="1"/>
  <c r="B183" i="1" s="1"/>
  <c r="T183" i="1" s="1"/>
  <c r="W182" i="1"/>
  <c r="U183" i="1" l="1"/>
  <c r="C183" i="1"/>
  <c r="J183" i="1"/>
  <c r="M183" i="1" s="1"/>
  <c r="AO183" i="1"/>
  <c r="N183" i="1" l="1"/>
  <c r="V183" i="1"/>
  <c r="W183" i="1" l="1"/>
  <c r="AP183" i="1"/>
  <c r="AQ183" i="1" s="1"/>
  <c r="B184" i="1" s="1"/>
  <c r="T184" i="1" s="1"/>
  <c r="U184" i="1" l="1"/>
  <c r="J184" i="1"/>
  <c r="M184" i="1" s="1"/>
  <c r="C184" i="1"/>
  <c r="AO184" i="1"/>
  <c r="N184" i="1" l="1"/>
  <c r="V184" i="1"/>
  <c r="AP184" i="1" l="1"/>
  <c r="AQ184" i="1" s="1"/>
  <c r="B185" i="1" s="1"/>
  <c r="T185" i="1" s="1"/>
  <c r="W184" i="1"/>
  <c r="U185" i="1" l="1"/>
  <c r="C185" i="1"/>
  <c r="J185" i="1"/>
  <c r="M185" i="1" s="1"/>
  <c r="AO185" i="1"/>
  <c r="N185" i="1" l="1"/>
  <c r="V185" i="1"/>
  <c r="W185" i="1" l="1"/>
  <c r="AP185" i="1"/>
  <c r="AQ185" i="1" s="1"/>
  <c r="B186" i="1" s="1"/>
  <c r="T186" i="1" s="1"/>
  <c r="U186" i="1" l="1"/>
  <c r="J186" i="1"/>
  <c r="M186" i="1" s="1"/>
  <c r="C186" i="1"/>
  <c r="AO186" i="1"/>
  <c r="N186" i="1" l="1"/>
  <c r="V186" i="1"/>
  <c r="AP186" i="1" l="1"/>
  <c r="AQ186" i="1" s="1"/>
  <c r="B187" i="1" s="1"/>
  <c r="T187" i="1" s="1"/>
  <c r="W186" i="1"/>
  <c r="U187" i="1" l="1"/>
  <c r="C187" i="1"/>
  <c r="J187" i="1"/>
  <c r="M187" i="1" s="1"/>
  <c r="AO187" i="1"/>
  <c r="N187" i="1" l="1"/>
  <c r="V187" i="1"/>
  <c r="W187" i="1" l="1"/>
  <c r="AP187" i="1"/>
  <c r="AQ187" i="1" s="1"/>
  <c r="B188" i="1" s="1"/>
  <c r="T188" i="1" s="1"/>
  <c r="U188" i="1" l="1"/>
  <c r="J188" i="1"/>
  <c r="M188" i="1" s="1"/>
  <c r="C188" i="1"/>
  <c r="AO188" i="1"/>
  <c r="N188" i="1" l="1"/>
  <c r="V188" i="1"/>
  <c r="W188" i="1" l="1"/>
  <c r="AP188" i="1"/>
  <c r="AQ188" i="1" s="1"/>
  <c r="B189" i="1" s="1"/>
  <c r="T189" i="1" s="1"/>
  <c r="U189" i="1" l="1"/>
  <c r="AO189" i="1"/>
  <c r="J189" i="1"/>
  <c r="M189" i="1" s="1"/>
  <c r="C189" i="1"/>
  <c r="V189" i="1" l="1"/>
  <c r="N189" i="1"/>
  <c r="AP189" i="1" l="1"/>
  <c r="AQ189" i="1" s="1"/>
  <c r="B190" i="1" s="1"/>
  <c r="T190" i="1" s="1"/>
  <c r="W189" i="1"/>
  <c r="U190" i="1" l="1"/>
  <c r="J190" i="1"/>
  <c r="M190" i="1" s="1"/>
  <c r="C190" i="1"/>
  <c r="AO190" i="1"/>
  <c r="N190" i="1" l="1"/>
  <c r="V190" i="1"/>
  <c r="W190" i="1" l="1"/>
  <c r="AP190" i="1"/>
  <c r="AQ190" i="1" s="1"/>
  <c r="B191" i="1" s="1"/>
  <c r="T191" i="1" s="1"/>
  <c r="U191" i="1" l="1"/>
  <c r="C191" i="1"/>
  <c r="J191" i="1"/>
  <c r="M191" i="1" s="1"/>
  <c r="AO191" i="1"/>
  <c r="V191" i="1" l="1"/>
  <c r="N191" i="1"/>
  <c r="AP191" i="1" l="1"/>
  <c r="AQ191" i="1" s="1"/>
  <c r="B192" i="1" s="1"/>
  <c r="T192" i="1" s="1"/>
  <c r="W191" i="1"/>
  <c r="U192" i="1" l="1"/>
  <c r="C192" i="1"/>
  <c r="J192" i="1"/>
  <c r="M192" i="1" s="1"/>
  <c r="AO192" i="1"/>
  <c r="N192" i="1" l="1"/>
  <c r="V192" i="1"/>
  <c r="W192" i="1" l="1"/>
  <c r="AP192" i="1"/>
  <c r="AQ192" i="1" s="1"/>
  <c r="B193" i="1" s="1"/>
  <c r="T193" i="1" s="1"/>
  <c r="U193" i="1" l="1"/>
  <c r="C193" i="1"/>
  <c r="J193" i="1"/>
  <c r="M193" i="1" s="1"/>
  <c r="AO193" i="1"/>
  <c r="V193" i="1" l="1"/>
  <c r="N193" i="1"/>
  <c r="AP193" i="1" l="1"/>
  <c r="AQ193" i="1" s="1"/>
  <c r="B194" i="1" s="1"/>
  <c r="T194" i="1" s="1"/>
  <c r="W193" i="1"/>
  <c r="U194" i="1" l="1"/>
  <c r="C194" i="1"/>
  <c r="J194" i="1"/>
  <c r="M194" i="1" s="1"/>
  <c r="AO194" i="1"/>
  <c r="N194" i="1" l="1"/>
  <c r="V194" i="1"/>
  <c r="W194" i="1" l="1"/>
  <c r="AP194" i="1"/>
  <c r="AQ194" i="1" s="1"/>
  <c r="B195" i="1" s="1"/>
  <c r="T195" i="1" s="1"/>
  <c r="U195" i="1" l="1"/>
  <c r="C195" i="1"/>
  <c r="J195" i="1"/>
  <c r="M195" i="1" s="1"/>
  <c r="AO195" i="1"/>
  <c r="V195" i="1" l="1"/>
  <c r="N195" i="1"/>
  <c r="AP195" i="1" l="1"/>
  <c r="AQ195" i="1" s="1"/>
  <c r="B196" i="1" s="1"/>
  <c r="T196" i="1" s="1"/>
  <c r="W195" i="1"/>
  <c r="U196" i="1" l="1"/>
  <c r="C196" i="1"/>
  <c r="J196" i="1"/>
  <c r="M196" i="1" s="1"/>
  <c r="AO196" i="1"/>
  <c r="N196" i="1" l="1"/>
  <c r="V196" i="1"/>
  <c r="W196" i="1" l="1"/>
  <c r="AP196" i="1"/>
  <c r="AQ196" i="1" s="1"/>
  <c r="B197" i="1" s="1"/>
  <c r="T197" i="1" s="1"/>
  <c r="U197" i="1" l="1"/>
  <c r="C197" i="1"/>
  <c r="J197" i="1"/>
  <c r="M197" i="1" s="1"/>
  <c r="AO197" i="1"/>
  <c r="V197" i="1" l="1"/>
  <c r="N197" i="1"/>
  <c r="AP197" i="1" l="1"/>
  <c r="AQ197" i="1" s="1"/>
  <c r="B198" i="1" s="1"/>
  <c r="T198" i="1" s="1"/>
  <c r="W197" i="1"/>
  <c r="U198" i="1" l="1"/>
  <c r="C198" i="1"/>
  <c r="J198" i="1"/>
  <c r="M198" i="1" s="1"/>
  <c r="AO198" i="1"/>
  <c r="N198" i="1" l="1"/>
  <c r="V198" i="1"/>
  <c r="W198" i="1" l="1"/>
  <c r="AP198" i="1"/>
  <c r="AQ198" i="1" s="1"/>
  <c r="B199" i="1" s="1"/>
  <c r="T199" i="1" s="1"/>
  <c r="U199" i="1" l="1"/>
  <c r="C199" i="1"/>
  <c r="J199" i="1"/>
  <c r="M199" i="1" s="1"/>
  <c r="AO199" i="1"/>
  <c r="V199" i="1" l="1"/>
  <c r="N199" i="1"/>
  <c r="AP199" i="1" l="1"/>
  <c r="AQ199" i="1" s="1"/>
  <c r="B200" i="1" s="1"/>
  <c r="T200" i="1" s="1"/>
  <c r="W199" i="1"/>
  <c r="U200" i="1" l="1"/>
  <c r="C200" i="1"/>
  <c r="J200" i="1"/>
  <c r="M200" i="1" s="1"/>
  <c r="AO200" i="1"/>
  <c r="N200" i="1" l="1"/>
  <c r="V200" i="1"/>
  <c r="W200" i="1" l="1"/>
  <c r="AP200" i="1"/>
  <c r="AQ200" i="1" s="1"/>
  <c r="B201" i="1" s="1"/>
  <c r="T201" i="1" s="1"/>
  <c r="U201" i="1" l="1"/>
  <c r="C201" i="1"/>
  <c r="J201" i="1"/>
  <c r="M201" i="1" s="1"/>
  <c r="AO201" i="1"/>
  <c r="V201" i="1" l="1"/>
  <c r="N201" i="1"/>
  <c r="AP201" i="1" l="1"/>
  <c r="AQ201" i="1" s="1"/>
  <c r="B202" i="1" s="1"/>
  <c r="T202" i="1" s="1"/>
  <c r="W201" i="1"/>
  <c r="U202" i="1" l="1"/>
  <c r="C202" i="1"/>
  <c r="J202" i="1"/>
  <c r="M202" i="1" s="1"/>
  <c r="AO202" i="1"/>
  <c r="N202" i="1" l="1"/>
  <c r="V202" i="1"/>
  <c r="W202" i="1" l="1"/>
  <c r="AP202" i="1"/>
  <c r="AQ202" i="1" s="1"/>
  <c r="B203" i="1" s="1"/>
  <c r="T203" i="1" s="1"/>
  <c r="U203" i="1" l="1"/>
  <c r="C203" i="1"/>
  <c r="J203" i="1"/>
  <c r="M203" i="1" s="1"/>
  <c r="AO203" i="1"/>
  <c r="V203" i="1" l="1"/>
  <c r="N203" i="1"/>
  <c r="AP203" i="1" l="1"/>
  <c r="AQ203" i="1" s="1"/>
  <c r="B204" i="1" s="1"/>
  <c r="T204" i="1" s="1"/>
  <c r="W203" i="1"/>
  <c r="U204" i="1" l="1"/>
  <c r="C204" i="1"/>
  <c r="J204" i="1"/>
  <c r="M204" i="1" s="1"/>
  <c r="AO204" i="1"/>
  <c r="N204" i="1" l="1"/>
  <c r="V204" i="1"/>
  <c r="W204" i="1" l="1"/>
  <c r="AP204" i="1"/>
  <c r="AQ204" i="1" s="1"/>
  <c r="B205" i="1" s="1"/>
  <c r="T205" i="1" s="1"/>
  <c r="U205" i="1" l="1"/>
  <c r="C205" i="1"/>
  <c r="J205" i="1"/>
  <c r="M205" i="1" s="1"/>
  <c r="AO205" i="1"/>
  <c r="N205" i="1" l="1"/>
  <c r="V205" i="1"/>
  <c r="AP205" i="1" l="1"/>
  <c r="AQ205" i="1" s="1"/>
  <c r="B206" i="1" s="1"/>
  <c r="T206" i="1" s="1"/>
  <c r="W205" i="1"/>
  <c r="U206" i="1" l="1"/>
  <c r="C206" i="1"/>
  <c r="J206" i="1"/>
  <c r="M206" i="1" s="1"/>
  <c r="AO206" i="1"/>
  <c r="N206" i="1" l="1"/>
  <c r="V206" i="1"/>
  <c r="W206" i="1" l="1"/>
  <c r="AP206" i="1"/>
  <c r="AQ206" i="1" s="1"/>
  <c r="B207" i="1" s="1"/>
  <c r="T207" i="1" s="1"/>
  <c r="U207" i="1" l="1"/>
  <c r="C207" i="1"/>
  <c r="J207" i="1"/>
  <c r="M207" i="1" s="1"/>
  <c r="AO207" i="1"/>
  <c r="N207" i="1" l="1"/>
  <c r="V207" i="1"/>
  <c r="AP207" i="1" l="1"/>
  <c r="AQ207" i="1" s="1"/>
  <c r="B208" i="1" s="1"/>
  <c r="T208" i="1" s="1"/>
  <c r="W207" i="1"/>
  <c r="U208" i="1" l="1"/>
  <c r="C208" i="1"/>
  <c r="AO208" i="1"/>
  <c r="J208" i="1"/>
  <c r="M208" i="1" s="1"/>
  <c r="V208" i="1" l="1"/>
  <c r="N208" i="1"/>
  <c r="W208" i="1" l="1"/>
  <c r="AP208" i="1"/>
  <c r="AQ208" i="1" s="1"/>
  <c r="B209" i="1" s="1"/>
  <c r="T209" i="1" s="1"/>
  <c r="U209" i="1" l="1"/>
  <c r="C209" i="1"/>
  <c r="J209" i="1"/>
  <c r="M209" i="1" s="1"/>
  <c r="AO209" i="1"/>
  <c r="N209" i="1" l="1"/>
  <c r="V209" i="1"/>
  <c r="AP209" i="1" l="1"/>
  <c r="AQ209" i="1" s="1"/>
  <c r="B210" i="1" s="1"/>
  <c r="T210" i="1" s="1"/>
  <c r="W209" i="1"/>
  <c r="U210" i="1" l="1"/>
  <c r="C210" i="1"/>
  <c r="AO210" i="1"/>
  <c r="J210" i="1"/>
  <c r="M210" i="1" s="1"/>
  <c r="V210" i="1" l="1"/>
  <c r="N210" i="1"/>
  <c r="W210" i="1" l="1"/>
  <c r="AP210" i="1"/>
  <c r="AQ210" i="1" s="1"/>
  <c r="B211" i="1" s="1"/>
  <c r="T211" i="1" s="1"/>
  <c r="U211" i="1" l="1"/>
  <c r="J211" i="1"/>
  <c r="M211" i="1" s="1"/>
  <c r="AO211" i="1"/>
  <c r="C211" i="1"/>
  <c r="V211" i="1" l="1"/>
  <c r="N211" i="1"/>
  <c r="AP211" i="1" l="1"/>
  <c r="AQ211" i="1" s="1"/>
  <c r="B212" i="1" s="1"/>
  <c r="T212" i="1" s="1"/>
  <c r="W211" i="1"/>
  <c r="U212" i="1" l="1"/>
  <c r="C212" i="1"/>
  <c r="AO212" i="1"/>
  <c r="J212" i="1"/>
  <c r="M212" i="1" s="1"/>
  <c r="N212" i="1" l="1"/>
  <c r="V212" i="1"/>
  <c r="W212" i="1" l="1"/>
  <c r="AP212" i="1"/>
  <c r="AQ212" i="1" s="1"/>
  <c r="B213" i="1" s="1"/>
  <c r="T213" i="1" s="1"/>
  <c r="U213" i="1" l="1"/>
  <c r="J213" i="1"/>
  <c r="M213" i="1" s="1"/>
  <c r="C213" i="1"/>
  <c r="AO213" i="1"/>
  <c r="V213" i="1" l="1"/>
  <c r="N213" i="1"/>
  <c r="AP213" i="1" l="1"/>
  <c r="AQ213" i="1" s="1"/>
  <c r="B214" i="1" s="1"/>
  <c r="T214" i="1" s="1"/>
  <c r="W213" i="1"/>
  <c r="U214" i="1" l="1"/>
  <c r="C214" i="1"/>
  <c r="J214" i="1"/>
  <c r="M214" i="1" s="1"/>
  <c r="AO214" i="1"/>
  <c r="N214" i="1" l="1"/>
  <c r="V214" i="1"/>
  <c r="W214" i="1" l="1"/>
  <c r="AP214" i="1"/>
  <c r="AQ214" i="1" s="1"/>
  <c r="B215" i="1" s="1"/>
  <c r="T215" i="1" s="1"/>
  <c r="U215" i="1" l="1"/>
  <c r="C215" i="1"/>
  <c r="J215" i="1"/>
  <c r="M215" i="1" s="1"/>
  <c r="AO215" i="1"/>
  <c r="N215" i="1" l="1"/>
  <c r="V215" i="1"/>
  <c r="W215" i="1" l="1"/>
  <c r="AP215" i="1"/>
  <c r="AQ215" i="1" s="1"/>
  <c r="B216" i="1" s="1"/>
  <c r="T216" i="1" s="1"/>
  <c r="U216" i="1" l="1"/>
  <c r="C216" i="1"/>
  <c r="J216" i="1"/>
  <c r="M216" i="1" s="1"/>
  <c r="AO216" i="1"/>
  <c r="V216" i="1" l="1"/>
  <c r="N216" i="1"/>
  <c r="W216" i="1" l="1"/>
  <c r="AP216" i="1"/>
  <c r="AQ216" i="1" s="1"/>
  <c r="B217" i="1" s="1"/>
  <c r="T217" i="1" s="1"/>
  <c r="U217" i="1" l="1"/>
  <c r="C217" i="1"/>
  <c r="J217" i="1"/>
  <c r="M217" i="1" s="1"/>
  <c r="AO217" i="1"/>
  <c r="V217" i="1" l="1"/>
  <c r="N217" i="1"/>
  <c r="AP217" i="1" l="1"/>
  <c r="AQ217" i="1" s="1"/>
  <c r="B218" i="1" s="1"/>
  <c r="T218" i="1" s="1"/>
  <c r="W217" i="1"/>
  <c r="U218" i="1" l="1"/>
  <c r="J218" i="1"/>
  <c r="M218" i="1" s="1"/>
  <c r="C218" i="1"/>
  <c r="AO218" i="1"/>
  <c r="N218" i="1" l="1"/>
  <c r="V218" i="1"/>
  <c r="W218" i="1" l="1"/>
  <c r="AP218" i="1"/>
  <c r="AQ218" i="1" s="1"/>
  <c r="B219" i="1" s="1"/>
  <c r="T219" i="1" s="1"/>
  <c r="U219" i="1" l="1"/>
  <c r="C219" i="1"/>
  <c r="J219" i="1"/>
  <c r="M219" i="1" s="1"/>
  <c r="AO219" i="1"/>
  <c r="V219" i="1" l="1"/>
  <c r="N219" i="1"/>
  <c r="AP219" i="1" l="1"/>
  <c r="AQ219" i="1" s="1"/>
  <c r="B220" i="1" s="1"/>
  <c r="T220" i="1" s="1"/>
  <c r="W219" i="1"/>
  <c r="U220" i="1" l="1"/>
  <c r="J220" i="1"/>
  <c r="M220" i="1" s="1"/>
  <c r="C220" i="1"/>
  <c r="AO220" i="1"/>
  <c r="N220" i="1" l="1"/>
  <c r="V220" i="1"/>
  <c r="W220" i="1" l="1"/>
  <c r="AP220" i="1"/>
  <c r="AQ220" i="1" s="1"/>
  <c r="B221" i="1" s="1"/>
  <c r="T221" i="1" s="1"/>
  <c r="U221" i="1" l="1"/>
  <c r="C221" i="1"/>
  <c r="J221" i="1"/>
  <c r="M221" i="1" s="1"/>
  <c r="AO221" i="1"/>
  <c r="N221" i="1" l="1"/>
  <c r="V221" i="1"/>
  <c r="AP221" i="1" l="1"/>
  <c r="AQ221" i="1" s="1"/>
  <c r="B222" i="1" s="1"/>
  <c r="T222" i="1" s="1"/>
  <c r="W221" i="1"/>
  <c r="U222" i="1" l="1"/>
  <c r="J222" i="1"/>
  <c r="M222" i="1" s="1"/>
  <c r="C222" i="1"/>
  <c r="AO222" i="1"/>
  <c r="N222" i="1" l="1"/>
  <c r="V222" i="1"/>
  <c r="W222" i="1" l="1"/>
  <c r="AP222" i="1"/>
  <c r="AQ222" i="1" s="1"/>
  <c r="B223" i="1" s="1"/>
  <c r="T223" i="1" s="1"/>
  <c r="U223" i="1" l="1"/>
  <c r="C223" i="1"/>
  <c r="J223" i="1"/>
  <c r="M223" i="1" s="1"/>
  <c r="AO223" i="1"/>
  <c r="N223" i="1" l="1"/>
  <c r="V223" i="1"/>
  <c r="AP223" i="1" l="1"/>
  <c r="AQ223" i="1" s="1"/>
  <c r="B224" i="1" s="1"/>
  <c r="T224" i="1" s="1"/>
  <c r="W223" i="1"/>
  <c r="U224" i="1" l="1"/>
  <c r="J224" i="1"/>
  <c r="M224" i="1" s="1"/>
  <c r="C224" i="1"/>
  <c r="AO224" i="1"/>
  <c r="N224" i="1" l="1"/>
  <c r="V224" i="1"/>
  <c r="W224" i="1" l="1"/>
  <c r="AP224" i="1"/>
  <c r="AQ224" i="1" s="1"/>
  <c r="B225" i="1" s="1"/>
  <c r="T225" i="1" s="1"/>
  <c r="U225" i="1" l="1"/>
  <c r="C225" i="1"/>
  <c r="J225" i="1"/>
  <c r="M225" i="1" s="1"/>
  <c r="AO225" i="1"/>
  <c r="V225" i="1" l="1"/>
  <c r="N225" i="1"/>
  <c r="AP225" i="1" l="1"/>
  <c r="AQ225" i="1" s="1"/>
  <c r="W225" i="1"/>
</calcChain>
</file>

<file path=xl/sharedStrings.xml><?xml version="1.0" encoding="utf-8"?>
<sst xmlns="http://schemas.openxmlformats.org/spreadsheetml/2006/main" count="165" uniqueCount="110">
  <si>
    <t>Cylinder</t>
  </si>
  <si>
    <t>Electrical</t>
  </si>
  <si>
    <t>Insolation</t>
  </si>
  <si>
    <t>Walls</t>
  </si>
  <si>
    <t>Power</t>
  </si>
  <si>
    <t>Air</t>
  </si>
  <si>
    <t xml:space="preserve">Diameter </t>
  </si>
  <si>
    <t>Length</t>
  </si>
  <si>
    <t>Surface Area</t>
  </si>
  <si>
    <t>emissivity</t>
  </si>
  <si>
    <t>Resistance</t>
  </si>
  <si>
    <t>Current</t>
  </si>
  <si>
    <t>Intensity</t>
  </si>
  <si>
    <t>Total</t>
  </si>
  <si>
    <t>Velocity</t>
  </si>
  <si>
    <t>viscosity</t>
  </si>
  <si>
    <t>density</t>
  </si>
  <si>
    <t>kinematic viscosity</t>
  </si>
  <si>
    <t>specific heat capacity</t>
  </si>
  <si>
    <t>thermal conducitivity</t>
  </si>
  <si>
    <t>Reynolds Number</t>
  </si>
  <si>
    <t>Prandtl Number</t>
  </si>
  <si>
    <t xml:space="preserve">Check </t>
  </si>
  <si>
    <t>Nusselt Number</t>
  </si>
  <si>
    <t>Delta T</t>
  </si>
  <si>
    <t>mm</t>
  </si>
  <si>
    <t>m</t>
  </si>
  <si>
    <t>m^2</t>
  </si>
  <si>
    <t>Ohms</t>
  </si>
  <si>
    <t>mA</t>
  </si>
  <si>
    <t>A</t>
  </si>
  <si>
    <t>W</t>
  </si>
  <si>
    <t>mW</t>
  </si>
  <si>
    <t>W/m^2</t>
  </si>
  <si>
    <t>°C</t>
  </si>
  <si>
    <t>K</t>
  </si>
  <si>
    <t>m/s</t>
  </si>
  <si>
    <t>kg/(m s)</t>
  </si>
  <si>
    <t>kg/m^3</t>
  </si>
  <si>
    <t>m^2/s</t>
  </si>
  <si>
    <t>J/K.kg</t>
  </si>
  <si>
    <t>W/(m K)</t>
  </si>
  <si>
    <t>is &gt; 0.2?</t>
  </si>
  <si>
    <t>Nu#1</t>
  </si>
  <si>
    <t>Nu#2</t>
  </si>
  <si>
    <t>Nu#3</t>
  </si>
  <si>
    <t>Nu#4</t>
  </si>
  <si>
    <t>W/(m^2 K)</t>
  </si>
  <si>
    <t>Diameter</t>
  </si>
  <si>
    <t>Emissivity</t>
  </si>
  <si>
    <t>Heating</t>
  </si>
  <si>
    <t xml:space="preserve"> </t>
  </si>
  <si>
    <t>Calculating the cooling of cylinder by an air flow perpendicualr to cylinder axis: INCLUDING Direct Radiation</t>
  </si>
  <si>
    <t>Model Parameters: Enter Parameters in Yellow Boxes</t>
  </si>
  <si>
    <t>Ω</t>
  </si>
  <si>
    <t>IRRADIATION</t>
  </si>
  <si>
    <t>Wall T</t>
  </si>
  <si>
    <t>AIR</t>
  </si>
  <si>
    <t>T</t>
  </si>
  <si>
    <t>Speed</t>
  </si>
  <si>
    <t>Heating on Sensor</t>
  </si>
  <si>
    <t>Heat Transfer Coefficient</t>
  </si>
  <si>
    <t>Irradiation</t>
  </si>
  <si>
    <t>Initial T</t>
  </si>
  <si>
    <t>Heating Power</t>
  </si>
  <si>
    <t>Cooling Power</t>
  </si>
  <si>
    <t>Cooling Power (W)</t>
  </si>
  <si>
    <t>Heat Cap</t>
  </si>
  <si>
    <t>J/°C</t>
  </si>
  <si>
    <t xml:space="preserve">Net Power </t>
  </si>
  <si>
    <t>s</t>
  </si>
  <si>
    <t>Time(s)</t>
  </si>
  <si>
    <t>Temperature (°C)</t>
  </si>
  <si>
    <t>X</t>
  </si>
  <si>
    <t>Y</t>
  </si>
  <si>
    <t>Line#1</t>
  </si>
  <si>
    <t>Line#2</t>
  </si>
  <si>
    <t>Graph Titles</t>
  </si>
  <si>
    <t>Time Step</t>
  </si>
  <si>
    <t>Air Speed</t>
  </si>
  <si>
    <t>Diameter/mm</t>
  </si>
  <si>
    <t>Title</t>
  </si>
  <si>
    <t>Time Constant (s)</t>
  </si>
  <si>
    <t>Diameter (mm)</t>
  </si>
  <si>
    <t>y (s)</t>
  </si>
  <si>
    <t>x(mm)</t>
  </si>
  <si>
    <t>Water Factor = 0.5</t>
  </si>
  <si>
    <t>Wind Speed (m/s)</t>
  </si>
  <si>
    <t>R1</t>
  </si>
  <si>
    <t>R2</t>
  </si>
  <si>
    <t>h</t>
  </si>
  <si>
    <t>log</t>
  </si>
  <si>
    <t>s^-1</t>
  </si>
  <si>
    <t>ID</t>
  </si>
  <si>
    <t>SENSOR</t>
  </si>
  <si>
    <t>SENSOR HEAT CAPACITY</t>
  </si>
  <si>
    <t>OD</t>
  </si>
  <si>
    <t>Inner Density</t>
  </si>
  <si>
    <t>Inner Specific Heat</t>
  </si>
  <si>
    <t>Outer Density</t>
  </si>
  <si>
    <t>Outer Specific Heat</t>
  </si>
  <si>
    <t>Volume (mm^3)</t>
  </si>
  <si>
    <t>Mass (g)</t>
  </si>
  <si>
    <t>Heat Capacity (J/K)</t>
  </si>
  <si>
    <t>Inner</t>
  </si>
  <si>
    <t>Outer</t>
  </si>
  <si>
    <t>Overall</t>
  </si>
  <si>
    <t>PLOTTING LINES</t>
  </si>
  <si>
    <t>J/K/kg</t>
  </si>
  <si>
    <t>Sensor temperature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</si>
</sst>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0"/>
    <numFmt numFmtId="166" formatCode="0.0000000"/>
    <numFmt numFmtId="167" formatCode="0.0"/>
    <numFmt numFmtId="168" formatCode="0.0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22"/>
      <color rgb="FFFF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1" fillId="0" borderId="0" xfId="0" applyFont="1" applyAlignment="1">
      <alignment horizontal="center" wrapText="1"/>
    </xf>
    <xf numFmtId="0" fontId="1" fillId="4" borderId="0" xfId="0" applyFont="1" applyFill="1" applyAlignment="1">
      <alignment horizontal="center" wrapText="1"/>
    </xf>
    <xf numFmtId="0" fontId="1" fillId="5" borderId="0" xfId="0" applyFont="1" applyFill="1" applyAlignment="1">
      <alignment horizontal="center" wrapText="1"/>
    </xf>
    <xf numFmtId="0" fontId="1" fillId="6" borderId="0" xfId="0" applyFont="1" applyFill="1" applyAlignment="1">
      <alignment horizontal="center" wrapText="1"/>
    </xf>
    <xf numFmtId="0" fontId="1" fillId="7" borderId="0" xfId="0" applyFont="1" applyFill="1" applyAlignment="1">
      <alignment horizontal="center" wrapText="1"/>
    </xf>
    <xf numFmtId="0" fontId="1" fillId="8" borderId="0" xfId="0" applyFont="1" applyFill="1" applyAlignment="1">
      <alignment horizontal="center" wrapText="1"/>
    </xf>
    <xf numFmtId="0" fontId="1" fillId="9" borderId="0" xfId="0" applyFont="1" applyFill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9" borderId="0" xfId="0" applyFill="1" applyAlignment="1">
      <alignment horizontal="center"/>
    </xf>
    <xf numFmtId="0" fontId="0" fillId="9" borderId="0" xfId="0" applyFill="1"/>
    <xf numFmtId="0" fontId="1" fillId="9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165" fontId="0" fillId="6" borderId="0" xfId="0" applyNumberFormat="1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7" borderId="0" xfId="0" applyFill="1" applyAlignment="1">
      <alignment horizontal="center"/>
    </xf>
    <xf numFmtId="165" fontId="0" fillId="7" borderId="0" xfId="0" applyNumberFormat="1" applyFill="1" applyAlignment="1">
      <alignment horizontal="center"/>
    </xf>
    <xf numFmtId="164" fontId="0" fillId="7" borderId="0" xfId="0" applyNumberFormat="1" applyFill="1" applyAlignment="1">
      <alignment horizontal="center"/>
    </xf>
    <xf numFmtId="165" fontId="0" fillId="8" borderId="0" xfId="0" applyNumberFormat="1" applyFill="1" applyAlignment="1">
      <alignment horizontal="center"/>
    </xf>
    <xf numFmtId="164" fontId="0" fillId="8" borderId="0" xfId="0" applyNumberFormat="1" applyFill="1" applyAlignment="1">
      <alignment horizontal="center"/>
    </xf>
    <xf numFmtId="2" fontId="0" fillId="9" borderId="0" xfId="0" applyNumberFormat="1" applyFill="1" applyAlignment="1">
      <alignment horizontal="center"/>
    </xf>
    <xf numFmtId="164" fontId="0" fillId="9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0" fontId="0" fillId="6" borderId="0" xfId="0" applyFill="1" applyAlignment="1">
      <alignment horizontal="center"/>
    </xf>
    <xf numFmtId="0" fontId="0" fillId="0" borderId="0" xfId="0" applyAlignment="1">
      <alignment horizontal="center"/>
    </xf>
    <xf numFmtId="0" fontId="2" fillId="3" borderId="0" xfId="0" applyFont="1" applyFill="1"/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167" fontId="0" fillId="0" borderId="0" xfId="0" applyNumberFormat="1" applyFill="1" applyAlignment="1">
      <alignment horizontal="center"/>
    </xf>
    <xf numFmtId="167" fontId="0" fillId="4" borderId="0" xfId="0" applyNumberFormat="1" applyFill="1" applyAlignment="1">
      <alignment horizontal="center"/>
    </xf>
    <xf numFmtId="167" fontId="1" fillId="4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2" fontId="3" fillId="2" borderId="0" xfId="0" applyNumberFormat="1" applyFont="1" applyFill="1" applyBorder="1" applyAlignment="1">
      <alignment horizontal="center"/>
    </xf>
    <xf numFmtId="0" fontId="3" fillId="2" borderId="5" xfId="0" applyFont="1" applyFill="1" applyBorder="1"/>
    <xf numFmtId="0" fontId="3" fillId="2" borderId="0" xfId="0" applyFont="1" applyFill="1" applyBorder="1"/>
    <xf numFmtId="0" fontId="4" fillId="2" borderId="0" xfId="0" applyFont="1" applyFill="1" applyBorder="1"/>
    <xf numFmtId="0" fontId="3" fillId="3" borderId="7" xfId="0" applyFont="1" applyFill="1" applyBorder="1" applyAlignment="1">
      <alignment horizontal="center"/>
    </xf>
    <xf numFmtId="0" fontId="3" fillId="2" borderId="7" xfId="0" applyFont="1" applyFill="1" applyBorder="1"/>
    <xf numFmtId="0" fontId="3" fillId="2" borderId="8" xfId="0" applyFont="1" applyFill="1" applyBorder="1"/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1" fillId="6" borderId="0" xfId="0" applyFont="1" applyFill="1" applyAlignment="1">
      <alignment horizontal="center"/>
    </xf>
    <xf numFmtId="0" fontId="3" fillId="2" borderId="4" xfId="0" applyFont="1" applyFill="1" applyBorder="1"/>
    <xf numFmtId="0" fontId="3" fillId="2" borderId="0" xfId="0" applyFont="1" applyFill="1" applyBorder="1" applyAlignment="1">
      <alignment horizontal="right"/>
    </xf>
    <xf numFmtId="0" fontId="3" fillId="2" borderId="6" xfId="0" applyFont="1" applyFill="1" applyBorder="1"/>
    <xf numFmtId="0" fontId="1" fillId="8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5" fillId="2" borderId="0" xfId="0" applyFont="1" applyFill="1"/>
    <xf numFmtId="0" fontId="3" fillId="3" borderId="0" xfId="0" applyFont="1" applyFill="1" applyAlignment="1">
      <alignment horizontal="center"/>
    </xf>
    <xf numFmtId="0" fontId="3" fillId="3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2" fontId="5" fillId="2" borderId="0" xfId="0" applyNumberFormat="1" applyFont="1" applyFill="1" applyAlignment="1">
      <alignment horizontal="center"/>
    </xf>
    <xf numFmtId="0" fontId="1" fillId="0" borderId="0" xfId="0" applyFont="1"/>
    <xf numFmtId="2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167" fontId="1" fillId="0" borderId="0" xfId="0" applyNumberFormat="1" applyFont="1" applyAlignment="1">
      <alignment horizontal="center"/>
    </xf>
    <xf numFmtId="0" fontId="0" fillId="3" borderId="0" xfId="0" applyFill="1" applyAlignment="1">
      <alignment horizontal="center"/>
    </xf>
    <xf numFmtId="167" fontId="0" fillId="3" borderId="0" xfId="0" applyNumberFormat="1" applyFill="1" applyAlignment="1">
      <alignment horizontal="center"/>
    </xf>
    <xf numFmtId="0" fontId="6" fillId="2" borderId="0" xfId="0" applyFont="1" applyFill="1" applyAlignment="1">
      <alignment horizontal="left"/>
    </xf>
    <xf numFmtId="168" fontId="3" fillId="2" borderId="0" xfId="0" applyNumberFormat="1" applyFont="1" applyFill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left" wrapText="1"/>
    </xf>
    <xf numFmtId="0" fontId="3" fillId="2" borderId="4" xfId="0" applyFont="1" applyFill="1" applyBorder="1" applyAlignment="1">
      <alignment horizontal="center" wrapText="1"/>
    </xf>
    <xf numFmtId="0" fontId="3" fillId="3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5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wrapText="1"/>
    </xf>
    <xf numFmtId="0" fontId="3" fillId="2" borderId="0" xfId="0" applyFont="1" applyFill="1" applyBorder="1" applyAlignment="1">
      <alignment horizontal="right" wrapText="1"/>
    </xf>
    <xf numFmtId="0" fontId="3" fillId="2" borderId="0" xfId="0" applyFont="1" applyFill="1" applyBorder="1" applyAlignment="1"/>
    <xf numFmtId="0" fontId="3" fillId="2" borderId="5" xfId="0" applyFont="1" applyFill="1" applyBorder="1" applyAlignment="1"/>
    <xf numFmtId="0" fontId="3" fillId="2" borderId="0" xfId="0" applyFont="1" applyFill="1" applyAlignment="1"/>
    <xf numFmtId="0" fontId="3" fillId="2" borderId="4" xfId="0" applyFont="1" applyFill="1" applyBorder="1" applyAlignment="1"/>
    <xf numFmtId="2" fontId="0" fillId="12" borderId="0" xfId="0" applyNumberFormat="1" applyFill="1" applyAlignment="1">
      <alignment horizontal="center"/>
    </xf>
    <xf numFmtId="164" fontId="0" fillId="12" borderId="0" xfId="0" applyNumberFormat="1" applyFill="1" applyAlignment="1">
      <alignment horizontal="center"/>
    </xf>
    <xf numFmtId="167" fontId="0" fillId="12" borderId="0" xfId="0" applyNumberFormat="1" applyFill="1" applyAlignment="1">
      <alignment horizontal="center"/>
    </xf>
    <xf numFmtId="0" fontId="0" fillId="12" borderId="0" xfId="0" applyFill="1" applyAlignment="1">
      <alignment horizontal="center"/>
    </xf>
    <xf numFmtId="165" fontId="0" fillId="12" borderId="0" xfId="0" applyNumberFormat="1" applyFill="1" applyAlignment="1">
      <alignment horizontal="center"/>
    </xf>
    <xf numFmtId="166" fontId="0" fillId="12" borderId="0" xfId="0" applyNumberFormat="1" applyFill="1" applyAlignment="1">
      <alignment horizontal="center"/>
    </xf>
    <xf numFmtId="0" fontId="0" fillId="12" borderId="0" xfId="0" applyFill="1"/>
    <xf numFmtId="0" fontId="3" fillId="10" borderId="0" xfId="0" applyFont="1" applyFill="1" applyBorder="1" applyAlignment="1">
      <alignment horizontal="center"/>
    </xf>
    <xf numFmtId="0" fontId="3" fillId="11" borderId="0" xfId="0" applyFont="1" applyFill="1" applyBorder="1" applyAlignment="1">
      <alignment horizontal="center"/>
    </xf>
    <xf numFmtId="0" fontId="3" fillId="10" borderId="0" xfId="0" applyFont="1" applyFill="1" applyBorder="1" applyAlignment="1">
      <alignment horizontal="center" wrapText="1"/>
    </xf>
    <xf numFmtId="0" fontId="3" fillId="11" borderId="0" xfId="0" applyFont="1" applyFill="1" applyBorder="1" applyAlignment="1">
      <alignment horizontal="center" wrapText="1"/>
    </xf>
    <xf numFmtId="0" fontId="3" fillId="5" borderId="0" xfId="0" applyFont="1" applyFill="1" applyBorder="1" applyAlignment="1">
      <alignment horizontal="center" wrapText="1"/>
    </xf>
    <xf numFmtId="0" fontId="3" fillId="13" borderId="2" xfId="0" applyFont="1" applyFill="1" applyBorder="1"/>
    <xf numFmtId="0" fontId="3" fillId="13" borderId="3" xfId="0" applyFont="1" applyFill="1" applyBorder="1"/>
    <xf numFmtId="0" fontId="8" fillId="13" borderId="1" xfId="0" applyFont="1" applyFill="1" applyBorder="1" applyAlignment="1">
      <alignment horizontal="center"/>
    </xf>
    <xf numFmtId="0" fontId="8" fillId="13" borderId="2" xfId="0" applyFont="1" applyFill="1" applyBorder="1" applyAlignment="1">
      <alignment horizontal="center"/>
    </xf>
    <xf numFmtId="0" fontId="8" fillId="13" borderId="2" xfId="0" applyFont="1" applyFill="1" applyBorder="1"/>
    <xf numFmtId="0" fontId="8" fillId="13" borderId="3" xfId="0" applyFont="1" applyFill="1" applyBorder="1"/>
    <xf numFmtId="0" fontId="8" fillId="13" borderId="1" xfId="0" applyFont="1" applyFill="1" applyBorder="1" applyAlignment="1">
      <alignment horizontal="left"/>
    </xf>
    <xf numFmtId="0" fontId="8" fillId="13" borderId="1" xfId="0" applyFont="1" applyFill="1" applyBorder="1"/>
    <xf numFmtId="0" fontId="3" fillId="13" borderId="1" xfId="0" applyFont="1" applyFill="1" applyBorder="1"/>
    <xf numFmtId="2" fontId="3" fillId="3" borderId="0" xfId="0" applyNumberFormat="1" applyFont="1" applyFill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251426963413453"/>
          <c:y val="2.9993386147413131E-2"/>
          <c:w val="0.80767276158218126"/>
          <c:h val="0.77686244766720614"/>
        </c:manualLayout>
      </c:layout>
      <c:scatterChart>
        <c:scatterStyle val="lineMarker"/>
        <c:varyColors val="0"/>
        <c:ser>
          <c:idx val="4"/>
          <c:order val="0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'Air Cooling'!$A$17:$A$300</c:f>
              <c:numCache>
                <c:formatCode>0.00</c:formatCode>
                <c:ptCount val="28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</c:numCache>
            </c:numRef>
          </c:xVal>
          <c:yVal>
            <c:numRef>
              <c:f>'Air Cooling'!$B$17:$B$300</c:f>
              <c:numCache>
                <c:formatCode>0.000</c:formatCode>
                <c:ptCount val="284"/>
                <c:pt idx="0">
                  <c:v>35</c:v>
                </c:pt>
                <c:pt idx="1">
                  <c:v>33.812362653421829</c:v>
                </c:pt>
                <c:pt idx="2">
                  <c:v>32.71906783770396</c:v>
                </c:pt>
                <c:pt idx="3">
                  <c:v>31.712575215146583</c:v>
                </c:pt>
                <c:pt idx="4">
                  <c:v>30.785954384781302</c:v>
                </c:pt>
                <c:pt idx="5">
                  <c:v>29.932834380173265</c:v>
                </c:pt>
                <c:pt idx="6">
                  <c:v>29.147357537764574</c:v>
                </c:pt>
                <c:pt idx="7">
                  <c:v>28.424137326513989</c:v>
                </c:pt>
                <c:pt idx="8">
                  <c:v>27.75821977300043</c:v>
                </c:pt>
                <c:pt idx="9">
                  <c:v>27.145048154144948</c:v>
                </c:pt>
                <c:pt idx="10">
                  <c:v>26.580430663072086</c:v>
                </c:pt>
                <c:pt idx="11">
                  <c:v>26.060510783043636</c:v>
                </c:pt>
                <c:pt idx="12">
                  <c:v>25.581740130410843</c:v>
                </c:pt>
                <c:pt idx="13">
                  <c:v>25.140853550609425</c:v>
                </c:pt>
                <c:pt idx="14">
                  <c:v>24.734846271755963</c:v>
                </c:pt>
                <c:pt idx="15">
                  <c:v>24.360952938723624</c:v>
                </c:pt>
                <c:pt idx="16">
                  <c:v>24.01662836695979</c:v>
                </c:pt>
                <c:pt idx="17">
                  <c:v>23.699529869996095</c:v>
                </c:pt>
                <c:pt idx="18">
                  <c:v>23.40750102779651</c:v>
                </c:pt>
                <c:pt idx="19">
                  <c:v>23.138556774966609</c:v>
                </c:pt>
                <c:pt idx="20">
                  <c:v>22.890869698558294</c:v>
                </c:pt>
                <c:pt idx="21">
                  <c:v>22.662757444879531</c:v>
                </c:pt>
                <c:pt idx="22">
                  <c:v>22.452671143472227</c:v>
                </c:pt>
                <c:pt idx="23">
                  <c:v>22.259184764352</c:v>
                </c:pt>
                <c:pt idx="24">
                  <c:v>22.080985331798505</c:v>
                </c:pt>
                <c:pt idx="25">
                  <c:v>21.91686392451993</c:v>
                </c:pt>
                <c:pt idx="26">
                  <c:v>21.765707397957872</c:v>
                </c:pt>
                <c:pt idx="27">
                  <c:v>21.626490769907953</c:v>
                </c:pt>
                <c:pt idx="28">
                  <c:v>21.498270215559963</c:v>
                </c:pt>
                <c:pt idx="29">
                  <c:v>21.380176622555606</c:v>
                </c:pt>
                <c:pt idx="30">
                  <c:v>21.271409660763567</c:v>
                </c:pt>
                <c:pt idx="31">
                  <c:v>21.171232325217765</c:v>
                </c:pt>
                <c:pt idx="32">
                  <c:v>21.078965914088307</c:v>
                </c:pt>
                <c:pt idx="33">
                  <c:v>20.993985406685582</c:v>
                </c:pt>
                <c:pt idx="34">
                  <c:v>20.915715209362926</c:v>
                </c:pt>
                <c:pt idx="35">
                  <c:v>20.84362523980602</c:v>
                </c:pt>
                <c:pt idx="36">
                  <c:v>20.777227322599586</c:v>
                </c:pt>
                <c:pt idx="37">
                  <c:v>20.716071871163408</c:v>
                </c:pt>
                <c:pt idx="38">
                  <c:v>20.659744833167757</c:v>
                </c:pt>
                <c:pt idx="39">
                  <c:v>20.60786487838914</c:v>
                </c:pt>
                <c:pt idx="40">
                  <c:v>20.560080809665077</c:v>
                </c:pt>
                <c:pt idx="41">
                  <c:v>20.516069179164827</c:v>
                </c:pt>
                <c:pt idx="42">
                  <c:v>20.475532093623208</c:v>
                </c:pt>
                <c:pt idx="43">
                  <c:v>20.438195193497965</c:v>
                </c:pt>
                <c:pt idx="44">
                  <c:v>20.403805792217277</c:v>
                </c:pt>
                <c:pt idx="45">
                  <c:v>20.372131162792087</c:v>
                </c:pt>
                <c:pt idx="46">
                  <c:v>20.342956960085957</c:v>
                </c:pt>
                <c:pt idx="47">
                  <c:v>20.316085767970819</c:v>
                </c:pt>
                <c:pt idx="48">
                  <c:v>20.291335761457056</c:v>
                </c:pt>
                <c:pt idx="49">
                  <c:v>20.268539474676871</c:v>
                </c:pt>
                <c:pt idx="50">
                  <c:v>20.247542666326968</c:v>
                </c:pt>
                <c:pt idx="51">
                  <c:v>20.228203274844983</c:v>
                </c:pt>
                <c:pt idx="52">
                  <c:v>20.210390456208998</c:v>
                </c:pt>
                <c:pt idx="53">
                  <c:v>20.193983697814925</c:v>
                </c:pt>
                <c:pt idx="54">
                  <c:v>20.178872002406866</c:v>
                </c:pt>
                <c:pt idx="55">
                  <c:v>20.164953136514082</c:v>
                </c:pt>
                <c:pt idx="56">
                  <c:v>20.152132938288666</c:v>
                </c:pt>
                <c:pt idx="57">
                  <c:v>20.140324680043154</c:v>
                </c:pt>
                <c:pt idx="58">
                  <c:v>20.12944848116026</c:v>
                </c:pt>
                <c:pt idx="59">
                  <c:v>20.119430767390092</c:v>
                </c:pt>
                <c:pt idx="60">
                  <c:v>20.110203772866015</c:v>
                </c:pt>
                <c:pt idx="61">
                  <c:v>20.101705081461105</c:v>
                </c:pt>
                <c:pt idx="62">
                  <c:v>20.093877204374692</c:v>
                </c:pt>
                <c:pt idx="63">
                  <c:v>20.08666719108481</c:v>
                </c:pt>
                <c:pt idx="64">
                  <c:v>20.08002627102919</c:v>
                </c:pt>
                <c:pt idx="65">
                  <c:v>20.073909523586117</c:v>
                </c:pt>
                <c:pt idx="66">
                  <c:v>20.068275574118708</c:v>
                </c:pt>
                <c:pt idx="67">
                  <c:v>20.063086314023103</c:v>
                </c:pt>
                <c:pt idx="68">
                  <c:v>20.058306642883956</c:v>
                </c:pt>
                <c:pt idx="69">
                  <c:v>20.053904230990657</c:v>
                </c:pt>
                <c:pt idx="70">
                  <c:v>20.049849300605775</c:v>
                </c:pt>
                <c:pt idx="71">
                  <c:v>20.046114424504431</c:v>
                </c:pt>
                <c:pt idx="72">
                  <c:v>20.042674340420387</c:v>
                </c:pt>
                <c:pt idx="73">
                  <c:v>20.039505780142495</c:v>
                </c:pt>
                <c:pt idx="74">
                  <c:v>20.036587312104427</c:v>
                </c:pt>
                <c:pt idx="75">
                  <c:v>20.033899196402032</c:v>
                </c:pt>
                <c:pt idx="76">
                  <c:v>20.031423251256907</c:v>
                </c:pt>
                <c:pt idx="77">
                  <c:v>20.029142730022318</c:v>
                </c:pt>
                <c:pt idx="78">
                  <c:v>20.027042207898941</c:v>
                </c:pt>
                <c:pt idx="79">
                  <c:v>20.025107477593775</c:v>
                </c:pt>
                <c:pt idx="80">
                  <c:v>20.023325453216042</c:v>
                </c:pt>
                <c:pt idx="81">
                  <c:v>20.021684081759727</c:v>
                </c:pt>
                <c:pt idx="82">
                  <c:v>20.020172261573727</c:v>
                </c:pt>
                <c:pt idx="83">
                  <c:v>20.01877976726799</c:v>
                </c:pt>
                <c:pt idx="84">
                  <c:v>20.017497180547423</c:v>
                </c:pt>
                <c:pt idx="85">
                  <c:v>20.016315826505664</c:v>
                </c:pt>
                <c:pt idx="86">
                  <c:v>20.015227714947631</c:v>
                </c:pt>
                <c:pt idx="87">
                  <c:v>20.014225486343854</c:v>
                </c:pt>
                <c:pt idx="88">
                  <c:v>20.013302362050954</c:v>
                </c:pt>
                <c:pt idx="89">
                  <c:v>20.012452098461473</c:v>
                </c:pt>
                <c:pt idx="90">
                  <c:v>20.011668944772865</c:v>
                </c:pt>
                <c:pt idx="91">
                  <c:v>20.010947604089949</c:v>
                </c:pt>
                <c:pt idx="92">
                  <c:v>20.010283197597705</c:v>
                </c:pt>
                <c:pt idx="93">
                  <c:v>20.009671231561999</c:v>
                </c:pt>
                <c:pt idx="94">
                  <c:v>20.009107566935054</c:v>
                </c:pt>
                <c:pt idx="95">
                  <c:v>20.008588391360004</c:v>
                </c:pt>
                <c:pt idx="96">
                  <c:v>20.008110193385221</c:v>
                </c:pt>
                <c:pt idx="97">
                  <c:v>20.007669738713922</c:v>
                </c:pt>
                <c:pt idx="98">
                  <c:v>20.007264048328437</c:v>
                </c:pt>
                <c:pt idx="99">
                  <c:v>20.006890378341165</c:v>
                </c:pt>
                <c:pt idx="100">
                  <c:v>20.006546201435889</c:v>
                </c:pt>
                <c:pt idx="101">
                  <c:v>20.006229189773951</c:v>
                </c:pt>
                <c:pt idx="102">
                  <c:v>20.005937199249669</c:v>
                </c:pt>
                <c:pt idx="103">
                  <c:v>20.005668254988439</c:v>
                </c:pt>
                <c:pt idx="104">
                  <c:v>20.005420537989519</c:v>
                </c:pt>
                <c:pt idx="105">
                  <c:v>20.00519237282305</c:v>
                </c:pt>
                <c:pt idx="106">
                  <c:v>20.004982216298188</c:v>
                </c:pt>
                <c:pt idx="107">
                  <c:v>20.004788647025631</c:v>
                </c:pt>
                <c:pt idx="108">
                  <c:v>20.004610355803987</c:v>
                </c:pt>
                <c:pt idx="109">
                  <c:v>20.004446136764923</c:v>
                </c:pt>
                <c:pt idx="110">
                  <c:v>20.004294879217234</c:v>
                </c:pt>
                <c:pt idx="111">
                  <c:v>20.004155560134656</c:v>
                </c:pt>
                <c:pt idx="112">
                  <c:v>20.004027237236592</c:v>
                </c:pt>
                <c:pt idx="113">
                  <c:v>20.003909042614982</c:v>
                </c:pt>
                <c:pt idx="114">
                  <c:v>20.0038001768642</c:v>
                </c:pt>
                <c:pt idx="115">
                  <c:v>20.00369990367426</c:v>
                </c:pt>
                <c:pt idx="116">
                  <c:v>20.003607544850784</c:v>
                </c:pt>
                <c:pt idx="117">
                  <c:v>20.00352247572803</c:v>
                </c:pt>
                <c:pt idx="118">
                  <c:v>20.003444120943968</c:v>
                </c:pt>
                <c:pt idx="119">
                  <c:v>20.003371950548821</c:v>
                </c:pt>
                <c:pt idx="120">
                  <c:v>20.003305476420763</c:v>
                </c:pt>
                <c:pt idx="121">
                  <c:v>20.003244248964499</c:v>
                </c:pt>
                <c:pt idx="122">
                  <c:v>20.003187854070447</c:v>
                </c:pt>
                <c:pt idx="123">
                  <c:v>20.003135910313897</c:v>
                </c:pt>
                <c:pt idx="124">
                  <c:v>20.003088066375277</c:v>
                </c:pt>
                <c:pt idx="125">
                  <c:v>20.003043998663983</c:v>
                </c:pt>
                <c:pt idx="126">
                  <c:v>20.003003409129807</c:v>
                </c:pt>
                <c:pt idx="127">
                  <c:v>20.002966023247062</c:v>
                </c:pt>
                <c:pt idx="128">
                  <c:v>20.002931588157846</c:v>
                </c:pt>
                <c:pt idx="129">
                  <c:v>20.002899870961841</c:v>
                </c:pt>
                <c:pt idx="130">
                  <c:v>20.002870657141095</c:v>
                </c:pt>
                <c:pt idx="131">
                  <c:v>20.002843749109147</c:v>
                </c:pt>
                <c:pt idx="132">
                  <c:v>20.002818964874642</c:v>
                </c:pt>
                <c:pt idx="133">
                  <c:v>20.002796136810453</c:v>
                </c:pt>
                <c:pt idx="134">
                  <c:v>20.002775110519927</c:v>
                </c:pt>
                <c:pt idx="135">
                  <c:v>20.002755743792644</c:v>
                </c:pt>
                <c:pt idx="136">
                  <c:v>20.002737905642565</c:v>
                </c:pt>
                <c:pt idx="137">
                  <c:v>20.002721475422128</c:v>
                </c:pt>
                <c:pt idx="138">
                  <c:v>20.002706342006242</c:v>
                </c:pt>
                <c:pt idx="139">
                  <c:v>20.002692403040701</c:v>
                </c:pt>
                <c:pt idx="140">
                  <c:v>20.002679564249913</c:v>
                </c:pt>
                <c:pt idx="141">
                  <c:v>20.002667738799271</c:v>
                </c:pt>
                <c:pt idx="142">
                  <c:v>20.002656846707858</c:v>
                </c:pt>
                <c:pt idx="143">
                  <c:v>20.002646814307482</c:v>
                </c:pt>
                <c:pt idx="144">
                  <c:v>20.002637573744448</c:v>
                </c:pt>
                <c:pt idx="145">
                  <c:v>20.002629062520608</c:v>
                </c:pt>
                <c:pt idx="146">
                  <c:v>20.002621223070673</c:v>
                </c:pt>
                <c:pt idx="147">
                  <c:v>20.002614002372869</c:v>
                </c:pt>
                <c:pt idx="148">
                  <c:v>20.002607351590324</c:v>
                </c:pt>
                <c:pt idx="149">
                  <c:v>20.002601225740761</c:v>
                </c:pt>
                <c:pt idx="150">
                  <c:v>20.002595583392267</c:v>
                </c:pt>
                <c:pt idx="151">
                  <c:v>20.002590386383069</c:v>
                </c:pt>
                <c:pt idx="152">
                  <c:v>20.002585599563425</c:v>
                </c:pt>
                <c:pt idx="153">
                  <c:v>20.002581190557891</c:v>
                </c:pt>
                <c:pt idx="154">
                  <c:v>20.002577129546356</c:v>
                </c:pt>
                <c:pt idx="155">
                  <c:v>20.002573389062345</c:v>
                </c:pt>
                <c:pt idx="156">
                  <c:v>20.002569943807263</c:v>
                </c:pt>
                <c:pt idx="157">
                  <c:v>20.00256677047928</c:v>
                </c:pt>
                <c:pt idx="158">
                  <c:v>20.002563847615733</c:v>
                </c:pt>
                <c:pt idx="159">
                  <c:v>20.00256115544796</c:v>
                </c:pt>
                <c:pt idx="160">
                  <c:v>20.002558675767609</c:v>
                </c:pt>
                <c:pt idx="161">
                  <c:v>20.002556391803473</c:v>
                </c:pt>
                <c:pt idx="162">
                  <c:v>20.002554288108062</c:v>
                </c:pt>
                <c:pt idx="163">
                  <c:v>20.002552350453122</c:v>
                </c:pt>
                <c:pt idx="164">
                  <c:v>20.002550565733415</c:v>
                </c:pt>
                <c:pt idx="165">
                  <c:v>20.002548921878066</c:v>
                </c:pt>
                <c:pt idx="166">
                  <c:v>20.002547407768933</c:v>
                </c:pt>
                <c:pt idx="167">
                  <c:v>20.002546013165407</c:v>
                </c:pt>
                <c:pt idx="168">
                  <c:v>20.002544728635147</c:v>
                </c:pt>
                <c:pt idx="169">
                  <c:v>20.002543545490294</c:v>
                </c:pt>
                <c:pt idx="170">
                  <c:v>20.002542455728697</c:v>
                </c:pt>
                <c:pt idx="171">
                  <c:v>20.002541451979805</c:v>
                </c:pt>
                <c:pt idx="172">
                  <c:v>20.002540527454805</c:v>
                </c:pt>
                <c:pt idx="173">
                  <c:v>20.002539675900714</c:v>
                </c:pt>
                <c:pt idx="174">
                  <c:v>20.002538891558086</c:v>
                </c:pt>
                <c:pt idx="175">
                  <c:v>20.002538169122055</c:v>
                </c:pt>
                <c:pt idx="176">
                  <c:v>20.002537503706453</c:v>
                </c:pt>
                <c:pt idx="177">
                  <c:v>20.002536890810774</c:v>
                </c:pt>
                <c:pt idx="178">
                  <c:v>20.002536326289725</c:v>
                </c:pt>
                <c:pt idx="179">
                  <c:v>20.002535806325195</c:v>
                </c:pt>
                <c:pt idx="180">
                  <c:v>20.002535327400427</c:v>
                </c:pt>
                <c:pt idx="181">
                  <c:v>20.00253488627623</c:v>
                </c:pt>
                <c:pt idx="182">
                  <c:v>20.002534479969086</c:v>
                </c:pt>
                <c:pt idx="183">
                  <c:v>20.002534105730952</c:v>
                </c:pt>
                <c:pt idx="184">
                  <c:v>20.002533761030683</c:v>
                </c:pt>
                <c:pt idx="185">
                  <c:v>20.002533443536919</c:v>
                </c:pt>
                <c:pt idx="186">
                  <c:v>20.002533151102302</c:v>
                </c:pt>
                <c:pt idx="187">
                  <c:v>20.002532881748966</c:v>
                </c:pt>
                <c:pt idx="188">
                  <c:v>20.00253263365515</c:v>
                </c:pt>
                <c:pt idx="189">
                  <c:v>20.002532405142883</c:v>
                </c:pt>
                <c:pt idx="190">
                  <c:v>20.002532194666632</c:v>
                </c:pt>
                <c:pt idx="191">
                  <c:v>20.002532000802848</c:v>
                </c:pt>
                <c:pt idx="192">
                  <c:v>20.002531822240346</c:v>
                </c:pt>
                <c:pt idx="193">
                  <c:v>20.002531657771424</c:v>
                </c:pt>
                <c:pt idx="194">
                  <c:v>20.002531506283706</c:v>
                </c:pt>
                <c:pt idx="195">
                  <c:v>20.00253136675261</c:v>
                </c:pt>
                <c:pt idx="196">
                  <c:v>20.002531238234425</c:v>
                </c:pt>
                <c:pt idx="197">
                  <c:v>20.002531119859924</c:v>
                </c:pt>
                <c:pt idx="198">
                  <c:v>20.002531010828484</c:v>
                </c:pt>
                <c:pt idx="199">
                  <c:v>20.00253091040268</c:v>
                </c:pt>
                <c:pt idx="200">
                  <c:v>20.002530817903281</c:v>
                </c:pt>
                <c:pt idx="201">
                  <c:v>20.002530732704678</c:v>
                </c:pt>
                <c:pt idx="202">
                  <c:v>20.002530654230629</c:v>
                </c:pt>
                <c:pt idx="203">
                  <c:v>20.002530581950381</c:v>
                </c:pt>
                <c:pt idx="204">
                  <c:v>20.002530515375067</c:v>
                </c:pt>
                <c:pt idx="205">
                  <c:v>20.002530454054408</c:v>
                </c:pt>
                <c:pt idx="206">
                  <c:v>20.002530397573668</c:v>
                </c:pt>
                <c:pt idx="207">
                  <c:v>20.002530345550841</c:v>
                </c:pt>
                <c:pt idx="208">
                  <c:v>20.00253029763407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E0-487C-BD7E-644CA4CF4A5E}"/>
            </c:ext>
          </c:extLst>
        </c:ser>
        <c:ser>
          <c:idx val="0"/>
          <c:order val="1"/>
          <c:tx>
            <c:v>Line#1</c:v>
          </c:tx>
          <c:spPr>
            <a:ln w="381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'Air Cooling'!$AH$5:$AH$6</c:f>
              <c:numCache>
                <c:formatCode>0.0</c:formatCode>
                <c:ptCount val="2"/>
                <c:pt idx="0">
                  <c:v>12.976693260547457</c:v>
                </c:pt>
                <c:pt idx="1">
                  <c:v>12.976693260547457</c:v>
                </c:pt>
              </c:numCache>
            </c:numRef>
          </c:xVal>
          <c:yVal>
            <c:numRef>
              <c:f>'Air Cooling'!$AI$5:$AI$6</c:f>
              <c:numCache>
                <c:formatCode>0.0</c:formatCode>
                <c:ptCount val="2"/>
                <c:pt idx="0" formatCode="General">
                  <c:v>20</c:v>
                </c:pt>
                <c:pt idx="1">
                  <c:v>25.530973451327434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E0-487C-BD7E-644CA4CF4A5E}"/>
            </c:ext>
          </c:extLst>
        </c:ser>
        <c:ser>
          <c:idx val="1"/>
          <c:order val="2"/>
          <c:tx>
            <c:v>Line#2</c:v>
          </c:tx>
          <c:spPr>
            <a:ln w="381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'Air Cooling'!$AH$11:$AH$12</c:f>
              <c:numCache>
                <c:formatCode>0.0</c:formatCode>
                <c:ptCount val="2"/>
                <c:pt idx="0">
                  <c:v>0</c:v>
                </c:pt>
                <c:pt idx="1">
                  <c:v>12.976693260547457</c:v>
                </c:pt>
              </c:numCache>
            </c:numRef>
          </c:xVal>
          <c:yVal>
            <c:numRef>
              <c:f>'Air Cooling'!$AI$11:$AI$12</c:f>
              <c:numCache>
                <c:formatCode>0.0</c:formatCode>
                <c:ptCount val="2"/>
                <c:pt idx="0">
                  <c:v>25.530973451327434</c:v>
                </c:pt>
                <c:pt idx="1">
                  <c:v>25.530973451327434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E0-487C-BD7E-644CA4CF4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042136"/>
        <c:axId val="526041744"/>
      </c:scatterChart>
      <c:valAx>
        <c:axId val="526042136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'Air Cooling'!$A$4</c:f>
              <c:strCache>
                <c:ptCount val="1"/>
                <c:pt idx="0">
                  <c:v>Time(s)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41744"/>
        <c:crossesAt val="0"/>
        <c:crossBetween val="midCat"/>
      </c:valAx>
      <c:valAx>
        <c:axId val="526041744"/>
        <c:scaling>
          <c:orientation val="minMax"/>
          <c:max val="40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'Air Cooling'!$A$5</c:f>
              <c:strCache>
                <c:ptCount val="1"/>
                <c:pt idx="0">
                  <c:v>Temperature (°C)</c:v>
                </c:pt>
              </c:strCache>
            </c:strRef>
          </c:tx>
          <c:layout>
            <c:manualLayout>
              <c:xMode val="edge"/>
              <c:yMode val="edge"/>
              <c:x val="2.9629629629629631E-2"/>
              <c:y val="0.253539991235274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42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88255740016538"/>
          <c:y val="4.3372744077977109E-2"/>
          <c:w val="0.80767276158218126"/>
          <c:h val="0.77686244766720614"/>
        </c:manualLayout>
      </c:layout>
      <c:scatterChart>
        <c:scatterStyle val="lineMarker"/>
        <c:varyColors val="0"/>
        <c:ser>
          <c:idx val="0"/>
          <c:order val="0"/>
          <c:tx>
            <c:v>10 m/s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9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Results!$D$5:$I$5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</c:numCache>
            </c:numRef>
          </c:xVal>
          <c:yVal>
            <c:numRef>
              <c:f>Results!$D$6:$I$6</c:f>
              <c:numCache>
                <c:formatCode>General</c:formatCode>
                <c:ptCount val="6"/>
                <c:pt idx="0" formatCode="0.00">
                  <c:v>1.453706624105511</c:v>
                </c:pt>
                <c:pt idx="1">
                  <c:v>7.76</c:v>
                </c:pt>
                <c:pt idx="2">
                  <c:v>21.93</c:v>
                </c:pt>
                <c:pt idx="3">
                  <c:v>40</c:v>
                </c:pt>
                <c:pt idx="4">
                  <c:v>61.06</c:v>
                </c:pt>
                <c:pt idx="5">
                  <c:v>84.66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21-4955-8B07-7D7112D558D5}"/>
            </c:ext>
          </c:extLst>
        </c:ser>
        <c:ser>
          <c:idx val="1"/>
          <c:order val="1"/>
          <c:tx>
            <c:v>5 m/s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Results!$D$5:$I$5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</c:numCache>
            </c:numRef>
          </c:xVal>
          <c:yVal>
            <c:numRef>
              <c:f>Results!$D$7:$I$7</c:f>
              <c:numCache>
                <c:formatCode>General</c:formatCode>
                <c:ptCount val="6"/>
                <c:pt idx="0" formatCode="0.00">
                  <c:v>1.99</c:v>
                </c:pt>
                <c:pt idx="1">
                  <c:v>10.81</c:v>
                </c:pt>
                <c:pt idx="2">
                  <c:v>31.02</c:v>
                </c:pt>
                <c:pt idx="3">
                  <c:v>57.09</c:v>
                </c:pt>
                <c:pt idx="4">
                  <c:v>87.74</c:v>
                </c:pt>
                <c:pt idx="5">
                  <c:v>122.25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21-4955-8B07-7D7112D558D5}"/>
            </c:ext>
          </c:extLst>
        </c:ser>
        <c:ser>
          <c:idx val="2"/>
          <c:order val="2"/>
          <c:tx>
            <c:v>1 m/s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Results!$D$5:$I$5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</c:numCache>
            </c:numRef>
          </c:xVal>
          <c:yVal>
            <c:numRef>
              <c:f>Results!$D$8:$I$8</c:f>
              <c:numCache>
                <c:formatCode>General</c:formatCode>
                <c:ptCount val="6"/>
                <c:pt idx="0" formatCode="0.00">
                  <c:v>3.87</c:v>
                </c:pt>
                <c:pt idx="1">
                  <c:v>22.44</c:v>
                </c:pt>
                <c:pt idx="2">
                  <c:v>66.38</c:v>
                </c:pt>
                <c:pt idx="3">
                  <c:v>124.3</c:v>
                </c:pt>
                <c:pt idx="4">
                  <c:v>193.43</c:v>
                </c:pt>
                <c:pt idx="5">
                  <c:v>272.17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621-4955-8B07-7D7112D558D5}"/>
            </c:ext>
          </c:extLst>
        </c:ser>
        <c:ser>
          <c:idx val="3"/>
          <c:order val="3"/>
          <c:tx>
            <c:v>CIMO Guide</c:v>
          </c:tx>
          <c:spPr>
            <a:ln w="381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Results!$O$7:$O$8</c:f>
              <c:numCache>
                <c:formatCode>General</c:formatCode>
                <c:ptCount val="2"/>
                <c:pt idx="0">
                  <c:v>0</c:v>
                </c:pt>
                <c:pt idx="1">
                  <c:v>20</c:v>
                </c:pt>
              </c:numCache>
            </c:numRef>
          </c:xVal>
          <c:yVal>
            <c:numRef>
              <c:f>Results!$P$7:$P$8</c:f>
              <c:numCache>
                <c:formatCode>General</c:formatCode>
                <c:ptCount val="2"/>
                <c:pt idx="0">
                  <c:v>20</c:v>
                </c:pt>
                <c:pt idx="1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621-4955-8B07-7D7112D55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047624"/>
        <c:axId val="526039784"/>
      </c:scatterChart>
      <c:valAx>
        <c:axId val="526047624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Results!$L$4</c:f>
              <c:strCache>
                <c:ptCount val="1"/>
                <c:pt idx="0">
                  <c:v>Diameter (mm)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39784"/>
        <c:crossesAt val="0"/>
        <c:crossBetween val="midCat"/>
      </c:valAx>
      <c:valAx>
        <c:axId val="526039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Results!$L$3</c:f>
              <c:strCache>
                <c:ptCount val="1"/>
                <c:pt idx="0">
                  <c:v>Time Constant (s)</c:v>
                </c:pt>
              </c:strCache>
            </c:strRef>
          </c:tx>
          <c:layout>
            <c:manualLayout>
              <c:xMode val="edge"/>
              <c:yMode val="edge"/>
              <c:x val="6.1984601040434616E-3"/>
              <c:y val="0.250934699939009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47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88255740016538"/>
          <c:y val="4.3372744077977109E-2"/>
          <c:w val="0.80767276158218126"/>
          <c:h val="0.77686244766720614"/>
        </c:manualLayout>
      </c:layout>
      <c:scatterChart>
        <c:scatterStyle val="lineMarker"/>
        <c:varyColors val="0"/>
        <c:ser>
          <c:idx val="3"/>
          <c:order val="0"/>
          <c:tx>
            <c:v>CIMO Guide</c:v>
          </c:tx>
          <c:spPr>
            <a:ln w="381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Results!$O$7:$O$8</c:f>
              <c:numCache>
                <c:formatCode>General</c:formatCode>
                <c:ptCount val="2"/>
                <c:pt idx="0">
                  <c:v>0</c:v>
                </c:pt>
                <c:pt idx="1">
                  <c:v>20</c:v>
                </c:pt>
              </c:numCache>
            </c:numRef>
          </c:xVal>
          <c:yVal>
            <c:numRef>
              <c:f>Results!$P$7:$P$8</c:f>
              <c:numCache>
                <c:formatCode>General</c:formatCode>
                <c:ptCount val="2"/>
                <c:pt idx="0">
                  <c:v>20</c:v>
                </c:pt>
                <c:pt idx="1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D9-46CB-A7A9-FCED68D73D71}"/>
            </c:ext>
          </c:extLst>
        </c:ser>
        <c:ser>
          <c:idx val="0"/>
          <c:order val="1"/>
          <c:tx>
            <c:v>1 mm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9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Results!$B$6:$B$8</c:f>
              <c:numCache>
                <c:formatCode>General</c:formatCode>
                <c:ptCount val="3"/>
                <c:pt idx="0">
                  <c:v>10</c:v>
                </c:pt>
                <c:pt idx="1">
                  <c:v>5</c:v>
                </c:pt>
                <c:pt idx="2">
                  <c:v>1</c:v>
                </c:pt>
              </c:numCache>
            </c:numRef>
          </c:xVal>
          <c:yVal>
            <c:numRef>
              <c:f>Results!$D$6:$D$8</c:f>
              <c:numCache>
                <c:formatCode>0.00</c:formatCode>
                <c:ptCount val="3"/>
                <c:pt idx="0">
                  <c:v>1.453706624105511</c:v>
                </c:pt>
                <c:pt idx="1">
                  <c:v>1.99</c:v>
                </c:pt>
                <c:pt idx="2">
                  <c:v>3.87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D9-46CB-A7A9-FCED68D73D71}"/>
            </c:ext>
          </c:extLst>
        </c:ser>
        <c:ser>
          <c:idx val="1"/>
          <c:order val="2"/>
          <c:tx>
            <c:v>3 mm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Results!$B$6:$B$8</c:f>
              <c:numCache>
                <c:formatCode>General</c:formatCode>
                <c:ptCount val="3"/>
                <c:pt idx="0">
                  <c:v>10</c:v>
                </c:pt>
                <c:pt idx="1">
                  <c:v>5</c:v>
                </c:pt>
                <c:pt idx="2">
                  <c:v>1</c:v>
                </c:pt>
              </c:numCache>
            </c:numRef>
          </c:xVal>
          <c:yVal>
            <c:numRef>
              <c:f>Results!$E$6:$E$8</c:f>
              <c:numCache>
                <c:formatCode>General</c:formatCode>
                <c:ptCount val="3"/>
                <c:pt idx="0">
                  <c:v>7.76</c:v>
                </c:pt>
                <c:pt idx="1">
                  <c:v>10.81</c:v>
                </c:pt>
                <c:pt idx="2">
                  <c:v>22.44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3D9-46CB-A7A9-FCED68D73D71}"/>
            </c:ext>
          </c:extLst>
        </c:ser>
        <c:ser>
          <c:idx val="2"/>
          <c:order val="3"/>
          <c:tx>
            <c:v>6 mm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Results!$B$6:$B$8</c:f>
              <c:numCache>
                <c:formatCode>General</c:formatCode>
                <c:ptCount val="3"/>
                <c:pt idx="0">
                  <c:v>10</c:v>
                </c:pt>
                <c:pt idx="1">
                  <c:v>5</c:v>
                </c:pt>
                <c:pt idx="2">
                  <c:v>1</c:v>
                </c:pt>
              </c:numCache>
            </c:numRef>
          </c:xVal>
          <c:yVal>
            <c:numRef>
              <c:f>Results!$F$6:$F$8</c:f>
              <c:numCache>
                <c:formatCode>General</c:formatCode>
                <c:ptCount val="3"/>
                <c:pt idx="0">
                  <c:v>21.93</c:v>
                </c:pt>
                <c:pt idx="1">
                  <c:v>31.02</c:v>
                </c:pt>
                <c:pt idx="2">
                  <c:v>66.38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3D9-46CB-A7A9-FCED68D73D71}"/>
            </c:ext>
          </c:extLst>
        </c:ser>
        <c:ser>
          <c:idx val="4"/>
          <c:order val="4"/>
          <c:tx>
            <c:v>9 mm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Results!$B$6:$B$8</c:f>
              <c:numCache>
                <c:formatCode>General</c:formatCode>
                <c:ptCount val="3"/>
                <c:pt idx="0">
                  <c:v>10</c:v>
                </c:pt>
                <c:pt idx="1">
                  <c:v>5</c:v>
                </c:pt>
                <c:pt idx="2">
                  <c:v>1</c:v>
                </c:pt>
              </c:numCache>
            </c:numRef>
          </c:xVal>
          <c:yVal>
            <c:numRef>
              <c:f>Results!$G$6:$G$8</c:f>
              <c:numCache>
                <c:formatCode>General</c:formatCode>
                <c:ptCount val="3"/>
                <c:pt idx="0">
                  <c:v>40</c:v>
                </c:pt>
                <c:pt idx="1">
                  <c:v>57.09</c:v>
                </c:pt>
                <c:pt idx="2">
                  <c:v>124.3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3D9-46CB-A7A9-FCED68D73D71}"/>
            </c:ext>
          </c:extLst>
        </c:ser>
        <c:ser>
          <c:idx val="5"/>
          <c:order val="5"/>
          <c:tx>
            <c:v>12 mm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Results!$B$6:$B$8</c:f>
              <c:numCache>
                <c:formatCode>General</c:formatCode>
                <c:ptCount val="3"/>
                <c:pt idx="0">
                  <c:v>10</c:v>
                </c:pt>
                <c:pt idx="1">
                  <c:v>5</c:v>
                </c:pt>
                <c:pt idx="2">
                  <c:v>1</c:v>
                </c:pt>
              </c:numCache>
            </c:numRef>
          </c:xVal>
          <c:yVal>
            <c:numRef>
              <c:f>Results!$H$6:$H$8</c:f>
              <c:numCache>
                <c:formatCode>General</c:formatCode>
                <c:ptCount val="3"/>
                <c:pt idx="0">
                  <c:v>61.06</c:v>
                </c:pt>
                <c:pt idx="1">
                  <c:v>87.74</c:v>
                </c:pt>
                <c:pt idx="2">
                  <c:v>193.43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3D9-46CB-A7A9-FCED68D73D71}"/>
            </c:ext>
          </c:extLst>
        </c:ser>
        <c:ser>
          <c:idx val="6"/>
          <c:order val="6"/>
          <c:tx>
            <c:v>15 mm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Results!$B$6:$B$8</c:f>
              <c:numCache>
                <c:formatCode>General</c:formatCode>
                <c:ptCount val="3"/>
                <c:pt idx="0">
                  <c:v>10</c:v>
                </c:pt>
                <c:pt idx="1">
                  <c:v>5</c:v>
                </c:pt>
                <c:pt idx="2">
                  <c:v>1</c:v>
                </c:pt>
              </c:numCache>
            </c:numRef>
          </c:xVal>
          <c:yVal>
            <c:numRef>
              <c:f>Results!$I$6:$I$8</c:f>
              <c:numCache>
                <c:formatCode>General</c:formatCode>
                <c:ptCount val="3"/>
                <c:pt idx="0">
                  <c:v>84.66</c:v>
                </c:pt>
                <c:pt idx="1">
                  <c:v>122.25</c:v>
                </c:pt>
                <c:pt idx="2">
                  <c:v>272.17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3D9-46CB-A7A9-FCED68D73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038608"/>
        <c:axId val="526040176"/>
      </c:scatterChart>
      <c:valAx>
        <c:axId val="526038608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Results!$P$4</c:f>
              <c:strCache>
                <c:ptCount val="1"/>
                <c:pt idx="0">
                  <c:v>Wind Speed (m/s)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40176"/>
        <c:crossesAt val="0"/>
        <c:crossBetween val="midCat"/>
      </c:valAx>
      <c:valAx>
        <c:axId val="52604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Results!$L$3</c:f>
              <c:strCache>
                <c:ptCount val="1"/>
                <c:pt idx="0">
                  <c:v>Time Constant (s)</c:v>
                </c:pt>
              </c:strCache>
            </c:strRef>
          </c:tx>
          <c:layout>
            <c:manualLayout>
              <c:xMode val="edge"/>
              <c:yMode val="edge"/>
              <c:x val="6.1984601040434616E-3"/>
              <c:y val="0.250934699939009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38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88255740016538"/>
          <c:y val="4.3372744077977109E-2"/>
          <c:w val="0.80767276158218126"/>
          <c:h val="0.77686244766720614"/>
        </c:manualLayout>
      </c:layout>
      <c:scatterChart>
        <c:scatterStyle val="lineMarker"/>
        <c:varyColors val="0"/>
        <c:ser>
          <c:idx val="3"/>
          <c:order val="0"/>
          <c:tx>
            <c:v>CIMO Guide</c:v>
          </c:tx>
          <c:spPr>
            <a:ln w="381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Results!$O$7:$O$8</c:f>
              <c:numCache>
                <c:formatCode>General</c:formatCode>
                <c:ptCount val="2"/>
                <c:pt idx="0">
                  <c:v>0</c:v>
                </c:pt>
                <c:pt idx="1">
                  <c:v>20</c:v>
                </c:pt>
              </c:numCache>
            </c:numRef>
          </c:xVal>
          <c:yVal>
            <c:numRef>
              <c:f>Results!$P$7:$P$8</c:f>
              <c:numCache>
                <c:formatCode>General</c:formatCode>
                <c:ptCount val="2"/>
                <c:pt idx="0">
                  <c:v>20</c:v>
                </c:pt>
                <c:pt idx="1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E7-4A36-9247-76772F04E0F8}"/>
            </c:ext>
          </c:extLst>
        </c:ser>
        <c:ser>
          <c:idx val="0"/>
          <c:order val="1"/>
          <c:tx>
            <c:v>1 mm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9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Results!$B$6:$B$8</c:f>
              <c:numCache>
                <c:formatCode>General</c:formatCode>
                <c:ptCount val="3"/>
                <c:pt idx="0">
                  <c:v>10</c:v>
                </c:pt>
                <c:pt idx="1">
                  <c:v>5</c:v>
                </c:pt>
                <c:pt idx="2">
                  <c:v>1</c:v>
                </c:pt>
              </c:numCache>
            </c:numRef>
          </c:xVal>
          <c:yVal>
            <c:numRef>
              <c:f>Results!$D$6:$D$8</c:f>
              <c:numCache>
                <c:formatCode>0.00</c:formatCode>
                <c:ptCount val="3"/>
                <c:pt idx="0">
                  <c:v>1.453706624105511</c:v>
                </c:pt>
                <c:pt idx="1">
                  <c:v>1.99</c:v>
                </c:pt>
                <c:pt idx="2">
                  <c:v>3.87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E7-4A36-9247-76772F04E0F8}"/>
            </c:ext>
          </c:extLst>
        </c:ser>
        <c:ser>
          <c:idx val="1"/>
          <c:order val="2"/>
          <c:tx>
            <c:v>3 mm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Results!$B$6:$B$8</c:f>
              <c:numCache>
                <c:formatCode>General</c:formatCode>
                <c:ptCount val="3"/>
                <c:pt idx="0">
                  <c:v>10</c:v>
                </c:pt>
                <c:pt idx="1">
                  <c:v>5</c:v>
                </c:pt>
                <c:pt idx="2">
                  <c:v>1</c:v>
                </c:pt>
              </c:numCache>
            </c:numRef>
          </c:xVal>
          <c:yVal>
            <c:numRef>
              <c:f>Results!$E$6:$E$8</c:f>
              <c:numCache>
                <c:formatCode>General</c:formatCode>
                <c:ptCount val="3"/>
                <c:pt idx="0">
                  <c:v>7.76</c:v>
                </c:pt>
                <c:pt idx="1">
                  <c:v>10.81</c:v>
                </c:pt>
                <c:pt idx="2">
                  <c:v>22.44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6E7-4A36-9247-76772F04E0F8}"/>
            </c:ext>
          </c:extLst>
        </c:ser>
        <c:ser>
          <c:idx val="2"/>
          <c:order val="3"/>
          <c:tx>
            <c:v>6 mm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Results!$B$6:$B$8</c:f>
              <c:numCache>
                <c:formatCode>General</c:formatCode>
                <c:ptCount val="3"/>
                <c:pt idx="0">
                  <c:v>10</c:v>
                </c:pt>
                <c:pt idx="1">
                  <c:v>5</c:v>
                </c:pt>
                <c:pt idx="2">
                  <c:v>1</c:v>
                </c:pt>
              </c:numCache>
            </c:numRef>
          </c:xVal>
          <c:yVal>
            <c:numRef>
              <c:f>Results!$F$6:$F$8</c:f>
              <c:numCache>
                <c:formatCode>General</c:formatCode>
                <c:ptCount val="3"/>
                <c:pt idx="0">
                  <c:v>21.93</c:v>
                </c:pt>
                <c:pt idx="1">
                  <c:v>31.02</c:v>
                </c:pt>
                <c:pt idx="2">
                  <c:v>66.38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6E7-4A36-9247-76772F04E0F8}"/>
            </c:ext>
          </c:extLst>
        </c:ser>
        <c:ser>
          <c:idx val="4"/>
          <c:order val="4"/>
          <c:tx>
            <c:v>9 mm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Results!$B$6:$B$8</c:f>
              <c:numCache>
                <c:formatCode>General</c:formatCode>
                <c:ptCount val="3"/>
                <c:pt idx="0">
                  <c:v>10</c:v>
                </c:pt>
                <c:pt idx="1">
                  <c:v>5</c:v>
                </c:pt>
                <c:pt idx="2">
                  <c:v>1</c:v>
                </c:pt>
              </c:numCache>
            </c:numRef>
          </c:xVal>
          <c:yVal>
            <c:numRef>
              <c:f>Results!$G$6:$G$8</c:f>
              <c:numCache>
                <c:formatCode>General</c:formatCode>
                <c:ptCount val="3"/>
                <c:pt idx="0">
                  <c:v>40</c:v>
                </c:pt>
                <c:pt idx="1">
                  <c:v>57.09</c:v>
                </c:pt>
                <c:pt idx="2">
                  <c:v>124.3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6E7-4A36-9247-76772F04E0F8}"/>
            </c:ext>
          </c:extLst>
        </c:ser>
        <c:ser>
          <c:idx val="5"/>
          <c:order val="5"/>
          <c:tx>
            <c:v>12 mm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Results!$B$6:$B$8</c:f>
              <c:numCache>
                <c:formatCode>General</c:formatCode>
                <c:ptCount val="3"/>
                <c:pt idx="0">
                  <c:v>10</c:v>
                </c:pt>
                <c:pt idx="1">
                  <c:v>5</c:v>
                </c:pt>
                <c:pt idx="2">
                  <c:v>1</c:v>
                </c:pt>
              </c:numCache>
            </c:numRef>
          </c:xVal>
          <c:yVal>
            <c:numRef>
              <c:f>Results!$H$6:$H$8</c:f>
              <c:numCache>
                <c:formatCode>General</c:formatCode>
                <c:ptCount val="3"/>
                <c:pt idx="0">
                  <c:v>61.06</c:v>
                </c:pt>
                <c:pt idx="1">
                  <c:v>87.74</c:v>
                </c:pt>
                <c:pt idx="2">
                  <c:v>193.43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6E7-4A36-9247-76772F04E0F8}"/>
            </c:ext>
          </c:extLst>
        </c:ser>
        <c:ser>
          <c:idx val="6"/>
          <c:order val="6"/>
          <c:tx>
            <c:v>15 mm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Results!$B$6:$B$8</c:f>
              <c:numCache>
                <c:formatCode>General</c:formatCode>
                <c:ptCount val="3"/>
                <c:pt idx="0">
                  <c:v>10</c:v>
                </c:pt>
                <c:pt idx="1">
                  <c:v>5</c:v>
                </c:pt>
                <c:pt idx="2">
                  <c:v>1</c:v>
                </c:pt>
              </c:numCache>
            </c:numRef>
          </c:xVal>
          <c:yVal>
            <c:numRef>
              <c:f>Results!$I$6:$I$8</c:f>
              <c:numCache>
                <c:formatCode>General</c:formatCode>
                <c:ptCount val="3"/>
                <c:pt idx="0">
                  <c:v>84.66</c:v>
                </c:pt>
                <c:pt idx="1">
                  <c:v>122.25</c:v>
                </c:pt>
                <c:pt idx="2">
                  <c:v>272.17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6E7-4A36-9247-76772F04E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047232"/>
        <c:axId val="633031472"/>
      </c:scatterChart>
      <c:valAx>
        <c:axId val="526047232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Results!$P$4</c:f>
              <c:strCache>
                <c:ptCount val="1"/>
                <c:pt idx="0">
                  <c:v>Wind Speed (m/s)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031472"/>
        <c:crossesAt val="0"/>
        <c:crossBetween val="midCat"/>
      </c:valAx>
      <c:valAx>
        <c:axId val="633031472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Results!$L$3</c:f>
              <c:strCache>
                <c:ptCount val="1"/>
                <c:pt idx="0">
                  <c:v>Time Constant (s)</c:v>
                </c:pt>
              </c:strCache>
            </c:strRef>
          </c:tx>
          <c:layout>
            <c:manualLayout>
              <c:xMode val="edge"/>
              <c:yMode val="edge"/>
              <c:x val="6.1984601040434616E-3"/>
              <c:y val="0.250934699939009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47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184476</xdr:colOff>
      <xdr:row>30</xdr:row>
      <xdr:rowOff>140487</xdr:rowOff>
    </xdr:from>
    <xdr:to>
      <xdr:col>40</xdr:col>
      <xdr:colOff>410464</xdr:colOff>
      <xdr:row>43</xdr:row>
      <xdr:rowOff>92613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025676" y="6807987"/>
          <a:ext cx="7007787" cy="2428626"/>
        </a:xfrm>
        <a:prstGeom prst="rect">
          <a:avLst/>
        </a:prstGeom>
      </xdr:spPr>
    </xdr:pic>
    <xdr:clientData/>
  </xdr:twoCellAnchor>
  <xdr:oneCellAnchor>
    <xdr:from>
      <xdr:col>34</xdr:col>
      <xdr:colOff>346363</xdr:colOff>
      <xdr:row>48</xdr:row>
      <xdr:rowOff>17317</xdr:rowOff>
    </xdr:from>
    <xdr:ext cx="3238500" cy="178377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4120763" y="7332517"/>
          <a:ext cx="3238500" cy="17837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GB" sz="1100"/>
        </a:p>
      </xdr:txBody>
    </xdr:sp>
    <xdr:clientData/>
  </xdr:oneCellAnchor>
  <xdr:twoCellAnchor>
    <xdr:from>
      <xdr:col>1</xdr:col>
      <xdr:colOff>128580</xdr:colOff>
      <xdr:row>20</xdr:row>
      <xdr:rowOff>18418</xdr:rowOff>
    </xdr:from>
    <xdr:to>
      <xdr:col>16</xdr:col>
      <xdr:colOff>137860</xdr:colOff>
      <xdr:row>52</xdr:row>
      <xdr:rowOff>100611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899730</xdr:colOff>
      <xdr:row>0</xdr:row>
      <xdr:rowOff>11409</xdr:rowOff>
    </xdr:from>
    <xdr:to>
      <xdr:col>25</xdr:col>
      <xdr:colOff>97349</xdr:colOff>
      <xdr:row>1</xdr:row>
      <xdr:rowOff>359320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02365" y="11409"/>
          <a:ext cx="3922019" cy="715464"/>
        </a:xfrm>
        <a:prstGeom prst="rect">
          <a:avLst/>
        </a:prstGeom>
        <a:solidFill>
          <a:srgbClr val="FF0000"/>
        </a:solidFill>
      </xdr:spPr>
    </xdr:pic>
    <xdr:clientData/>
  </xdr:twoCellAnchor>
  <xdr:oneCellAnchor>
    <xdr:from>
      <xdr:col>34</xdr:col>
      <xdr:colOff>346363</xdr:colOff>
      <xdr:row>83</xdr:row>
      <xdr:rowOff>17317</xdr:rowOff>
    </xdr:from>
    <xdr:ext cx="3238500" cy="1783773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5617054" y="9798626"/>
          <a:ext cx="3238500" cy="17837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34</xdr:col>
      <xdr:colOff>346363</xdr:colOff>
      <xdr:row>118</xdr:row>
      <xdr:rowOff>17317</xdr:rowOff>
    </xdr:from>
    <xdr:ext cx="3238500" cy="1783773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25617054" y="9798626"/>
          <a:ext cx="3238500" cy="17837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28</xdr:col>
      <xdr:colOff>905436</xdr:colOff>
      <xdr:row>6</xdr:row>
      <xdr:rowOff>8010</xdr:rowOff>
    </xdr:from>
    <xdr:to>
      <xdr:col>31</xdr:col>
      <xdr:colOff>492946</xdr:colOff>
      <xdr:row>13</xdr:row>
      <xdr:rowOff>55200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6114189" y="1540975"/>
          <a:ext cx="2608616" cy="14456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9</xdr:row>
      <xdr:rowOff>38100</xdr:rowOff>
    </xdr:from>
    <xdr:to>
      <xdr:col>12</xdr:col>
      <xdr:colOff>600635</xdr:colOff>
      <xdr:row>36</xdr:row>
      <xdr:rowOff>71718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10</xdr:col>
      <xdr:colOff>206189</xdr:colOff>
      <xdr:row>11</xdr:row>
      <xdr:rowOff>98612</xdr:rowOff>
    </xdr:from>
    <xdr:ext cx="510333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6302189" y="2070847"/>
          <a:ext cx="51033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/>
            <a:t>1 m/s</a:t>
          </a:r>
        </a:p>
      </xdr:txBody>
    </xdr:sp>
    <xdr:clientData/>
  </xdr:oneCellAnchor>
  <xdr:oneCellAnchor>
    <xdr:from>
      <xdr:col>10</xdr:col>
      <xdr:colOff>206189</xdr:colOff>
      <xdr:row>21</xdr:row>
      <xdr:rowOff>107577</xdr:rowOff>
    </xdr:from>
    <xdr:ext cx="510333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6302189" y="3872753"/>
          <a:ext cx="51033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/>
            <a:t>5 m/s</a:t>
          </a:r>
        </a:p>
      </xdr:txBody>
    </xdr:sp>
    <xdr:clientData/>
  </xdr:oneCellAnchor>
  <xdr:oneCellAnchor>
    <xdr:from>
      <xdr:col>10</xdr:col>
      <xdr:colOff>170442</xdr:colOff>
      <xdr:row>24</xdr:row>
      <xdr:rowOff>152400</xdr:rowOff>
    </xdr:from>
    <xdr:ext cx="581826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6266442" y="4455459"/>
          <a:ext cx="5818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/>
            <a:t>10 m/s</a:t>
          </a:r>
        </a:p>
      </xdr:txBody>
    </xdr:sp>
    <xdr:clientData/>
  </xdr:oneCellAnchor>
  <xdr:twoCellAnchor>
    <xdr:from>
      <xdr:col>13</xdr:col>
      <xdr:colOff>103542</xdr:colOff>
      <xdr:row>9</xdr:row>
      <xdr:rowOff>20170</xdr:rowOff>
    </xdr:from>
    <xdr:to>
      <xdr:col>25</xdr:col>
      <xdr:colOff>376517</xdr:colOff>
      <xdr:row>36</xdr:row>
      <xdr:rowOff>53788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114428</xdr:colOff>
      <xdr:row>36</xdr:row>
      <xdr:rowOff>150798</xdr:rowOff>
    </xdr:from>
    <xdr:to>
      <xdr:col>25</xdr:col>
      <xdr:colOff>387403</xdr:colOff>
      <xdr:row>64</xdr:row>
      <xdr:rowOff>5122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0.20638</cdr:x>
      <cdr:y>0.03617</cdr:y>
    </cdr:from>
    <cdr:to>
      <cdr:x>0.28345</cdr:x>
      <cdr:y>0.09044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1566059" y="176305"/>
          <a:ext cx="584840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15 mm</a:t>
          </a:r>
        </a:p>
      </cdr:txBody>
    </cdr:sp>
  </cdr:relSizeAnchor>
  <cdr:relSizeAnchor xmlns:cdr="http://schemas.openxmlformats.org/drawingml/2006/chartDrawing">
    <cdr:from>
      <cdr:x>0.20638</cdr:x>
      <cdr:y>0.2587</cdr:y>
    </cdr:from>
    <cdr:to>
      <cdr:x>0.28345</cdr:x>
      <cdr:y>0.31297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66059" y="1261035"/>
          <a:ext cx="584840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12 mm</a:t>
          </a:r>
        </a:p>
      </cdr:txBody>
    </cdr:sp>
  </cdr:relSizeAnchor>
  <cdr:relSizeAnchor xmlns:cdr="http://schemas.openxmlformats.org/drawingml/2006/chartDrawing">
    <cdr:from>
      <cdr:x>0.2158</cdr:x>
      <cdr:y>0.43157</cdr:y>
    </cdr:from>
    <cdr:to>
      <cdr:x>0.28345</cdr:x>
      <cdr:y>0.48584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637553" y="2103718"/>
          <a:ext cx="513346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9 mm</a:t>
          </a:r>
        </a:p>
      </cdr:txBody>
    </cdr:sp>
  </cdr:relSizeAnchor>
  <cdr:relSizeAnchor xmlns:cdr="http://schemas.openxmlformats.org/drawingml/2006/chartDrawing">
    <cdr:from>
      <cdr:x>0.2158</cdr:x>
      <cdr:y>0.58421</cdr:y>
    </cdr:from>
    <cdr:to>
      <cdr:x>0.28345</cdr:x>
      <cdr:y>0.63849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637553" y="2847788"/>
          <a:ext cx="513346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6 mm</a:t>
          </a:r>
        </a:p>
      </cdr:txBody>
    </cdr:sp>
  </cdr:relSizeAnchor>
  <cdr:relSizeAnchor xmlns:cdr="http://schemas.openxmlformats.org/drawingml/2006/chartDrawing">
    <cdr:from>
      <cdr:x>0.17445</cdr:x>
      <cdr:y>0.77732</cdr:y>
    </cdr:from>
    <cdr:to>
      <cdr:x>0.2421</cdr:x>
      <cdr:y>0.83159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323788" y="3789082"/>
          <a:ext cx="513346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1 mm</a:t>
          </a:r>
        </a:p>
      </cdr:txBody>
    </cdr:sp>
  </cdr:relSizeAnchor>
  <cdr:relSizeAnchor xmlns:cdr="http://schemas.openxmlformats.org/drawingml/2006/chartDrawing">
    <cdr:from>
      <cdr:x>0.20281</cdr:x>
      <cdr:y>0.68904</cdr:y>
    </cdr:from>
    <cdr:to>
      <cdr:x>0.27046</cdr:x>
      <cdr:y>0.74332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538941" y="3358777"/>
          <a:ext cx="513346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3 mm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0.40722</cdr:x>
      <cdr:y>0.03617</cdr:y>
    </cdr:from>
    <cdr:to>
      <cdr:x>0.48429</cdr:x>
      <cdr:y>0.09044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3090048" y="182149"/>
          <a:ext cx="584820" cy="27330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15 mm</a:t>
          </a:r>
        </a:p>
      </cdr:txBody>
    </cdr:sp>
  </cdr:relSizeAnchor>
  <cdr:relSizeAnchor xmlns:cdr="http://schemas.openxmlformats.org/drawingml/2006/chartDrawing">
    <cdr:from>
      <cdr:x>0.26089</cdr:x>
      <cdr:y>0.04038</cdr:y>
    </cdr:from>
    <cdr:to>
      <cdr:x>0.33796</cdr:x>
      <cdr:y>0.09465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979706" y="203337"/>
          <a:ext cx="584820" cy="273299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12 mm</a:t>
          </a:r>
        </a:p>
      </cdr:txBody>
    </cdr:sp>
  </cdr:relSizeAnchor>
  <cdr:relSizeAnchor xmlns:cdr="http://schemas.openxmlformats.org/drawingml/2006/chartDrawing">
    <cdr:from>
      <cdr:x>0.24306</cdr:x>
      <cdr:y>0.29323</cdr:y>
    </cdr:from>
    <cdr:to>
      <cdr:x>0.31071</cdr:x>
      <cdr:y>0.3475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844356" y="1476668"/>
          <a:ext cx="513340" cy="273299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9 mm</a:t>
          </a:r>
        </a:p>
      </cdr:txBody>
    </cdr:sp>
  </cdr:relSizeAnchor>
  <cdr:relSizeAnchor xmlns:cdr="http://schemas.openxmlformats.org/drawingml/2006/chartDrawing">
    <cdr:from>
      <cdr:x>0.23875</cdr:x>
      <cdr:y>0.5172</cdr:y>
    </cdr:from>
    <cdr:to>
      <cdr:x>0.3064</cdr:x>
      <cdr:y>0.57148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811699" y="2604580"/>
          <a:ext cx="513340" cy="27335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6 mm</a:t>
          </a:r>
        </a:p>
      </cdr:txBody>
    </cdr:sp>
  </cdr:relSizeAnchor>
  <cdr:relSizeAnchor xmlns:cdr="http://schemas.openxmlformats.org/drawingml/2006/chartDrawing">
    <cdr:from>
      <cdr:x>0.17445</cdr:x>
      <cdr:y>0.77732</cdr:y>
    </cdr:from>
    <cdr:to>
      <cdr:x>0.2421</cdr:x>
      <cdr:y>0.83159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323788" y="3789082"/>
          <a:ext cx="513346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1 mm</a:t>
          </a:r>
        </a:p>
      </cdr:txBody>
    </cdr:sp>
  </cdr:relSizeAnchor>
  <cdr:relSizeAnchor xmlns:cdr="http://schemas.openxmlformats.org/drawingml/2006/chartDrawing">
    <cdr:from>
      <cdr:x>0.2272</cdr:x>
      <cdr:y>0.66526</cdr:y>
    </cdr:from>
    <cdr:to>
      <cdr:x>0.29485</cdr:x>
      <cdr:y>0.71954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724015" y="3350210"/>
          <a:ext cx="513340" cy="27335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3 mm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225"/>
  <sheetViews>
    <sheetView tabSelected="1" zoomScale="55" zoomScaleNormal="55" workbookViewId="0">
      <selection activeCell="AG12" sqref="AG12"/>
    </sheetView>
  </sheetViews>
  <sheetFormatPr defaultRowHeight="14.4" x14ac:dyDescent="0.3"/>
  <cols>
    <col min="1" max="3" width="23.6640625" style="11" customWidth="1"/>
    <col min="4" max="4" width="14.88671875" style="34" bestFit="1" customWidth="1"/>
    <col min="7" max="7" width="14.33203125" customWidth="1"/>
    <col min="9" max="9" width="10.109375" customWidth="1"/>
    <col min="10" max="10" width="9.88671875" customWidth="1"/>
    <col min="11" max="11" width="8" customWidth="1"/>
    <col min="16" max="16" width="10.44140625" customWidth="1"/>
    <col min="18" max="18" width="11" customWidth="1"/>
    <col min="19" max="19" width="10.44140625" customWidth="1"/>
    <col min="20" max="20" width="10.88671875" customWidth="1"/>
    <col min="21" max="21" width="13.5546875" customWidth="1"/>
    <col min="22" max="22" width="12.33203125" customWidth="1"/>
    <col min="23" max="23" width="20" customWidth="1"/>
    <col min="24" max="24" width="10.109375" customWidth="1"/>
    <col min="25" max="25" width="13" customWidth="1"/>
    <col min="26" max="26" width="28.44140625" customWidth="1"/>
    <col min="27" max="27" width="15.88671875" customWidth="1"/>
    <col min="28" max="28" width="12.109375" customWidth="1"/>
    <col min="29" max="29" width="26.21875" customWidth="1"/>
    <col min="34" max="34" width="12.44140625" customWidth="1"/>
    <col min="37" max="37" width="11.5546875" customWidth="1"/>
    <col min="38" max="38" width="11.6640625" customWidth="1"/>
    <col min="40" max="40" width="18.5546875" customWidth="1"/>
    <col min="41" max="41" width="12.88671875" customWidth="1"/>
    <col min="42" max="42" width="9.88671875" customWidth="1"/>
  </cols>
  <sheetData>
    <row r="1" spans="1:52" s="3" customFormat="1" ht="28.8" x14ac:dyDescent="0.55000000000000004">
      <c r="A1" s="1" t="s">
        <v>52</v>
      </c>
      <c r="B1" s="1"/>
      <c r="C1" s="1"/>
      <c r="D1" s="2"/>
    </row>
    <row r="2" spans="1:52" s="3" customFormat="1" ht="29.4" thickBot="1" x14ac:dyDescent="0.6">
      <c r="A2" s="1"/>
      <c r="B2" s="1"/>
      <c r="C2" s="1"/>
      <c r="D2" s="1" t="s">
        <v>53</v>
      </c>
      <c r="M2" s="35"/>
      <c r="N2" s="35"/>
      <c r="O2" s="62"/>
      <c r="AH2" s="3" t="s">
        <v>107</v>
      </c>
    </row>
    <row r="3" spans="1:52" s="38" customFormat="1" ht="15.6" x14ac:dyDescent="0.3">
      <c r="A3" s="73" t="s">
        <v>77</v>
      </c>
      <c r="B3" s="36"/>
      <c r="C3" s="36"/>
      <c r="D3" s="104" t="s">
        <v>94</v>
      </c>
      <c r="E3" s="105"/>
      <c r="F3" s="105"/>
      <c r="G3" s="105"/>
      <c r="H3" s="106"/>
      <c r="I3" s="107"/>
      <c r="L3" s="108" t="s">
        <v>55</v>
      </c>
      <c r="M3" s="106"/>
      <c r="N3" s="106"/>
      <c r="O3" s="107"/>
      <c r="Q3" s="109" t="s">
        <v>57</v>
      </c>
      <c r="R3" s="102"/>
      <c r="S3" s="102"/>
      <c r="T3" s="103"/>
      <c r="V3" s="110"/>
      <c r="W3" s="106" t="s">
        <v>95</v>
      </c>
      <c r="X3" s="102"/>
      <c r="Y3" s="102"/>
      <c r="Z3" s="102"/>
      <c r="AA3" s="102"/>
      <c r="AB3" s="102"/>
      <c r="AC3" s="102"/>
      <c r="AD3" s="102"/>
      <c r="AE3" s="103"/>
      <c r="AH3" s="11" t="s">
        <v>75</v>
      </c>
      <c r="AI3" s="11"/>
    </row>
    <row r="4" spans="1:52" s="38" customFormat="1" ht="15.6" x14ac:dyDescent="0.3">
      <c r="A4" s="64" t="s">
        <v>71</v>
      </c>
      <c r="B4" s="44"/>
      <c r="C4" s="44"/>
      <c r="D4" s="54" t="s">
        <v>48</v>
      </c>
      <c r="E4" s="46">
        <v>2</v>
      </c>
      <c r="F4" s="75" t="s">
        <v>25</v>
      </c>
      <c r="G4" s="49"/>
      <c r="H4" s="47"/>
      <c r="I4" s="48"/>
      <c r="L4" s="57"/>
      <c r="M4" s="58" t="s">
        <v>56</v>
      </c>
      <c r="N4" s="46">
        <v>20</v>
      </c>
      <c r="O4" s="48" t="s">
        <v>34</v>
      </c>
      <c r="Q4" s="57"/>
      <c r="R4" s="58" t="s">
        <v>58</v>
      </c>
      <c r="S4" s="46">
        <f>Y17</f>
        <v>20</v>
      </c>
      <c r="T4" s="48" t="s">
        <v>34</v>
      </c>
      <c r="V4" s="54"/>
      <c r="W4" s="45" t="s">
        <v>96</v>
      </c>
      <c r="X4" s="45">
        <f>E4</f>
        <v>2</v>
      </c>
      <c r="Y4" s="49" t="s">
        <v>25</v>
      </c>
      <c r="Z4" s="49" t="s">
        <v>104</v>
      </c>
      <c r="AA4" s="49"/>
      <c r="AB4" s="49"/>
      <c r="AC4" s="49" t="s">
        <v>106</v>
      </c>
      <c r="AD4" s="49"/>
      <c r="AE4" s="48"/>
      <c r="AH4" s="34" t="s">
        <v>73</v>
      </c>
      <c r="AI4" s="34" t="s">
        <v>74</v>
      </c>
    </row>
    <row r="5" spans="1:52" s="38" customFormat="1" ht="15.6" x14ac:dyDescent="0.3">
      <c r="A5" s="65" t="s">
        <v>72</v>
      </c>
      <c r="B5" s="36"/>
      <c r="C5" s="36"/>
      <c r="D5" s="54" t="s">
        <v>7</v>
      </c>
      <c r="E5" s="46">
        <v>50</v>
      </c>
      <c r="F5" s="86" t="s">
        <v>25</v>
      </c>
      <c r="G5" s="86"/>
      <c r="H5" s="86"/>
      <c r="I5" s="87"/>
      <c r="J5" s="88"/>
      <c r="K5" s="88"/>
      <c r="L5" s="89"/>
      <c r="M5" s="58" t="s">
        <v>2</v>
      </c>
      <c r="N5" s="46">
        <v>0</v>
      </c>
      <c r="O5" s="87" t="s">
        <v>33</v>
      </c>
      <c r="P5" s="88"/>
      <c r="Q5" s="89"/>
      <c r="R5" s="58" t="s">
        <v>59</v>
      </c>
      <c r="S5" s="46">
        <v>3</v>
      </c>
      <c r="T5" s="87" t="s">
        <v>36</v>
      </c>
      <c r="U5" s="88"/>
      <c r="V5" s="54"/>
      <c r="W5" s="45" t="s">
        <v>93</v>
      </c>
      <c r="X5" s="46">
        <f>X4-1</f>
        <v>1</v>
      </c>
      <c r="Y5" s="86" t="s">
        <v>25</v>
      </c>
      <c r="Z5" s="97" t="s">
        <v>101</v>
      </c>
      <c r="AA5" s="112">
        <f>X6*PI()*(X5/2)^2</f>
        <v>39.269908169872416</v>
      </c>
      <c r="AB5" s="86"/>
      <c r="AC5" s="98" t="s">
        <v>101</v>
      </c>
      <c r="AD5" s="112">
        <f>X6*PI()*(X4/2)^2</f>
        <v>157.07963267948966</v>
      </c>
      <c r="AE5" s="48"/>
      <c r="AH5" s="32">
        <f>A14</f>
        <v>12.976693260547457</v>
      </c>
      <c r="AI5" s="34">
        <f>S4</f>
        <v>20</v>
      </c>
    </row>
    <row r="6" spans="1:52" s="38" customFormat="1" ht="15.6" x14ac:dyDescent="0.3">
      <c r="A6" s="36"/>
      <c r="B6" s="36"/>
      <c r="C6" s="36"/>
      <c r="D6" s="54" t="s">
        <v>49</v>
      </c>
      <c r="E6" s="46">
        <v>0.5</v>
      </c>
      <c r="F6" s="49"/>
      <c r="G6" s="49"/>
      <c r="H6" s="49"/>
      <c r="I6" s="48"/>
      <c r="L6" s="57"/>
      <c r="M6" s="49"/>
      <c r="N6" s="49"/>
      <c r="O6" s="48"/>
      <c r="Q6" s="57"/>
      <c r="R6" s="49"/>
      <c r="S6" s="49"/>
      <c r="T6" s="48"/>
      <c r="V6" s="54"/>
      <c r="W6" s="45" t="s">
        <v>7</v>
      </c>
      <c r="X6" s="45">
        <f>E5</f>
        <v>50</v>
      </c>
      <c r="Y6" s="49" t="s">
        <v>25</v>
      </c>
      <c r="Z6" s="99" t="s">
        <v>102</v>
      </c>
      <c r="AA6" s="112">
        <f>1000*AA5*$X$7*0.000000001</f>
        <v>0.11780972450961726</v>
      </c>
      <c r="AB6" s="49"/>
      <c r="AC6" s="100" t="s">
        <v>102</v>
      </c>
      <c r="AD6" s="112">
        <f>AA6+AA10</f>
        <v>1.044972256400305</v>
      </c>
      <c r="AE6" s="48"/>
      <c r="AH6" s="32">
        <f>AH5</f>
        <v>12.976693260547457</v>
      </c>
      <c r="AI6" s="32">
        <f>AI11</f>
        <v>25.530973451327434</v>
      </c>
    </row>
    <row r="7" spans="1:52" s="83" customFormat="1" ht="15.6" x14ac:dyDescent="0.3">
      <c r="A7" s="76" t="s">
        <v>78</v>
      </c>
      <c r="B7" s="77"/>
      <c r="C7" s="77"/>
      <c r="D7" s="78" t="s">
        <v>10</v>
      </c>
      <c r="E7" s="79">
        <v>108</v>
      </c>
      <c r="F7" s="80" t="s">
        <v>54</v>
      </c>
      <c r="G7" s="81"/>
      <c r="H7" s="81"/>
      <c r="I7" s="82"/>
      <c r="L7" s="84"/>
      <c r="M7" s="81"/>
      <c r="N7" s="81"/>
      <c r="O7" s="82"/>
      <c r="Q7" s="84"/>
      <c r="R7" s="81"/>
      <c r="S7" s="81"/>
      <c r="T7" s="82"/>
      <c r="V7" s="78"/>
      <c r="W7" s="85" t="s">
        <v>97</v>
      </c>
      <c r="X7" s="46">
        <v>3000</v>
      </c>
      <c r="Y7" s="49" t="s">
        <v>38</v>
      </c>
      <c r="Z7" s="99" t="s">
        <v>103</v>
      </c>
      <c r="AA7" s="113">
        <f>AA6*$X$8*0.001</f>
        <v>8.4587382197905181E-2</v>
      </c>
      <c r="AB7" s="81"/>
      <c r="AC7" s="100" t="s">
        <v>103</v>
      </c>
      <c r="AD7" s="113">
        <f>AA7+AA11</f>
        <v>0.53889702282434215</v>
      </c>
      <c r="AE7" s="82"/>
      <c r="AH7" s="11"/>
      <c r="AI7" s="11"/>
    </row>
    <row r="8" spans="1:52" s="38" customFormat="1" ht="15.6" x14ac:dyDescent="0.3">
      <c r="A8" s="63">
        <v>1</v>
      </c>
      <c r="B8" s="36" t="s">
        <v>70</v>
      </c>
      <c r="C8" s="36"/>
      <c r="D8" s="54" t="s">
        <v>63</v>
      </c>
      <c r="E8" s="45">
        <f>S4+A11</f>
        <v>35</v>
      </c>
      <c r="F8" s="50" t="s">
        <v>34</v>
      </c>
      <c r="G8" s="49"/>
      <c r="H8" s="49"/>
      <c r="I8" s="48"/>
      <c r="L8" s="57"/>
      <c r="M8" s="49"/>
      <c r="N8" s="49"/>
      <c r="O8" s="48"/>
      <c r="Q8" s="57"/>
      <c r="R8" s="49"/>
      <c r="S8" s="49"/>
      <c r="T8" s="48"/>
      <c r="V8" s="54"/>
      <c r="W8" s="58" t="s">
        <v>98</v>
      </c>
      <c r="X8" s="46">
        <v>718</v>
      </c>
      <c r="Y8" s="49" t="s">
        <v>108</v>
      </c>
      <c r="Z8" s="49" t="s">
        <v>105</v>
      </c>
      <c r="AA8" s="49"/>
      <c r="AB8" s="49"/>
      <c r="AC8" s="49"/>
      <c r="AD8" s="49"/>
      <c r="AE8" s="48"/>
      <c r="AH8" s="11"/>
      <c r="AI8" s="11"/>
    </row>
    <row r="9" spans="1:52" s="38" customFormat="1" ht="15.6" x14ac:dyDescent="0.3">
      <c r="A9" s="36"/>
      <c r="B9" s="36"/>
      <c r="C9" s="36"/>
      <c r="D9" s="54" t="s">
        <v>67</v>
      </c>
      <c r="E9" s="111">
        <f>AD7</f>
        <v>0.53889702282434215</v>
      </c>
      <c r="F9" s="50" t="s">
        <v>68</v>
      </c>
      <c r="G9" s="47"/>
      <c r="H9" s="49"/>
      <c r="I9" s="48"/>
      <c r="L9" s="57"/>
      <c r="M9" s="49"/>
      <c r="N9" s="49"/>
      <c r="O9" s="48"/>
      <c r="Q9" s="57"/>
      <c r="R9" s="49"/>
      <c r="S9" s="49"/>
      <c r="T9" s="48"/>
      <c r="V9" s="54"/>
      <c r="W9" s="58" t="s">
        <v>99</v>
      </c>
      <c r="X9" s="46">
        <v>7870</v>
      </c>
      <c r="Y9" s="49" t="s">
        <v>38</v>
      </c>
      <c r="Z9" s="101" t="s">
        <v>101</v>
      </c>
      <c r="AA9" s="112">
        <f>AD5-AA5</f>
        <v>117.80972450961724</v>
      </c>
      <c r="AB9" s="49"/>
      <c r="AC9" s="49"/>
      <c r="AD9" s="49"/>
      <c r="AE9" s="48"/>
      <c r="AH9" s="11" t="s">
        <v>76</v>
      </c>
      <c r="AI9" s="11"/>
    </row>
    <row r="10" spans="1:52" s="38" customFormat="1" ht="16.2" thickBot="1" x14ac:dyDescent="0.35">
      <c r="A10" s="37" t="s">
        <v>24</v>
      </c>
      <c r="B10" s="36"/>
      <c r="C10" s="36"/>
      <c r="D10" s="55" t="s">
        <v>11</v>
      </c>
      <c r="E10" s="51">
        <v>1</v>
      </c>
      <c r="F10" s="52" t="s">
        <v>29</v>
      </c>
      <c r="G10" s="52"/>
      <c r="H10" s="52"/>
      <c r="I10" s="53"/>
      <c r="L10" s="59"/>
      <c r="M10" s="52"/>
      <c r="N10" s="52"/>
      <c r="O10" s="53"/>
      <c r="Q10" s="59"/>
      <c r="R10" s="52"/>
      <c r="S10" s="52"/>
      <c r="T10" s="53"/>
      <c r="V10" s="54"/>
      <c r="W10" s="58" t="s">
        <v>100</v>
      </c>
      <c r="X10" s="46">
        <v>490</v>
      </c>
      <c r="Y10" s="49" t="s">
        <v>108</v>
      </c>
      <c r="Z10" s="101" t="s">
        <v>102</v>
      </c>
      <c r="AA10" s="112">
        <f>1000*AA9*X9*0.000000001</f>
        <v>0.92716253189068776</v>
      </c>
      <c r="AB10" s="49"/>
      <c r="AC10" s="49"/>
      <c r="AD10" s="49"/>
      <c r="AE10" s="48"/>
      <c r="AH10" s="34" t="s">
        <v>73</v>
      </c>
      <c r="AI10" s="34" t="s">
        <v>74</v>
      </c>
    </row>
    <row r="11" spans="1:52" s="38" customFormat="1" ht="15.6" x14ac:dyDescent="0.3">
      <c r="A11" s="63">
        <v>15</v>
      </c>
      <c r="B11" s="36" t="s">
        <v>34</v>
      </c>
      <c r="C11" s="36"/>
      <c r="D11" s="37"/>
      <c r="E11" s="37"/>
      <c r="V11" s="57"/>
      <c r="W11" s="49"/>
      <c r="X11" s="49"/>
      <c r="Y11" s="49"/>
      <c r="Z11" s="101" t="s">
        <v>103</v>
      </c>
      <c r="AA11" s="112">
        <f>AA10*X10*0.001</f>
        <v>0.45430964062643697</v>
      </c>
      <c r="AB11" s="49"/>
      <c r="AC11" s="49"/>
      <c r="AD11" s="49"/>
      <c r="AE11" s="48"/>
      <c r="AH11" s="32">
        <v>0</v>
      </c>
      <c r="AI11" s="32">
        <f>AI5+A11/2.712</f>
        <v>25.530973451327434</v>
      </c>
    </row>
    <row r="12" spans="1:52" s="38" customFormat="1" ht="16.2" thickBot="1" x14ac:dyDescent="0.35">
      <c r="A12" s="36"/>
      <c r="B12" s="36"/>
      <c r="C12" s="36"/>
      <c r="D12" s="37"/>
      <c r="E12" s="37"/>
      <c r="V12" s="59"/>
      <c r="W12" s="52"/>
      <c r="X12" s="52"/>
      <c r="Y12" s="52"/>
      <c r="Z12" s="52"/>
      <c r="AA12" s="52"/>
      <c r="AB12" s="52"/>
      <c r="AC12" s="52"/>
      <c r="AD12" s="52"/>
      <c r="AE12" s="53"/>
      <c r="AH12" s="32">
        <f>AH6</f>
        <v>12.976693260547457</v>
      </c>
      <c r="AI12" s="32">
        <f>AI11</f>
        <v>25.530973451327434</v>
      </c>
    </row>
    <row r="13" spans="1:52" s="38" customFormat="1" ht="15.6" x14ac:dyDescent="0.3">
      <c r="A13" s="74">
        <f>SLOPE(C18:C127,A18:A127)</f>
        <v>-7.7061234316161395E-2</v>
      </c>
      <c r="B13" s="36" t="s">
        <v>92</v>
      </c>
      <c r="C13" s="36"/>
      <c r="D13" s="37"/>
    </row>
    <row r="14" spans="1:52" s="3" customFormat="1" ht="31.8" x14ac:dyDescent="0.55000000000000004">
      <c r="A14" s="66">
        <f>-1/A13</f>
        <v>12.976693260547457</v>
      </c>
      <c r="B14" s="1" t="s">
        <v>70</v>
      </c>
      <c r="C14" s="1"/>
      <c r="D14" s="12" t="s">
        <v>0</v>
      </c>
      <c r="E14" s="2"/>
      <c r="F14" s="2"/>
      <c r="G14" s="2"/>
      <c r="H14" s="2"/>
      <c r="I14" s="2"/>
      <c r="J14" s="12" t="s">
        <v>1</v>
      </c>
      <c r="K14" s="2"/>
      <c r="L14" s="2"/>
      <c r="M14" s="2"/>
      <c r="N14" s="2"/>
      <c r="O14" s="12" t="s">
        <v>62</v>
      </c>
      <c r="P14" s="2"/>
      <c r="Q14" s="2"/>
      <c r="R14" s="12" t="s">
        <v>3</v>
      </c>
      <c r="S14" s="2"/>
      <c r="T14" s="2"/>
      <c r="U14" s="2"/>
      <c r="V14" s="4" t="s">
        <v>64</v>
      </c>
      <c r="X14" s="12" t="s">
        <v>5</v>
      </c>
      <c r="AO14" s="4" t="s">
        <v>65</v>
      </c>
    </row>
    <row r="15" spans="1:52" s="4" customFormat="1" ht="43.2" x14ac:dyDescent="0.3">
      <c r="B15" s="4" t="s">
        <v>109</v>
      </c>
      <c r="D15" s="43" t="s">
        <v>6</v>
      </c>
      <c r="E15" s="5" t="s">
        <v>48</v>
      </c>
      <c r="F15" s="5" t="s">
        <v>7</v>
      </c>
      <c r="G15" s="5" t="s">
        <v>7</v>
      </c>
      <c r="H15" s="5" t="s">
        <v>8</v>
      </c>
      <c r="I15" s="5" t="s">
        <v>9</v>
      </c>
      <c r="J15" s="6" t="s">
        <v>10</v>
      </c>
      <c r="K15" s="6" t="s">
        <v>11</v>
      </c>
      <c r="L15" s="6" t="s">
        <v>11</v>
      </c>
      <c r="M15" s="6" t="s">
        <v>4</v>
      </c>
      <c r="N15" s="6" t="s">
        <v>4</v>
      </c>
      <c r="O15" s="7" t="s">
        <v>12</v>
      </c>
      <c r="P15" s="7" t="s">
        <v>50</v>
      </c>
      <c r="Q15" s="7" t="s">
        <v>50</v>
      </c>
      <c r="R15" s="8"/>
      <c r="S15" s="8"/>
      <c r="T15" s="8" t="s">
        <v>60</v>
      </c>
      <c r="U15" s="8" t="s">
        <v>60</v>
      </c>
      <c r="V15" s="9" t="s">
        <v>13</v>
      </c>
      <c r="W15" s="9" t="s">
        <v>13</v>
      </c>
      <c r="X15" s="10" t="s">
        <v>14</v>
      </c>
      <c r="Y15" s="10"/>
      <c r="Z15" s="10"/>
      <c r="AA15" s="10" t="s">
        <v>15</v>
      </c>
      <c r="AB15" s="10" t="s">
        <v>16</v>
      </c>
      <c r="AC15" s="10" t="s">
        <v>17</v>
      </c>
      <c r="AD15" s="10" t="s">
        <v>18</v>
      </c>
      <c r="AE15" s="10" t="s">
        <v>19</v>
      </c>
      <c r="AF15" s="10" t="s">
        <v>20</v>
      </c>
      <c r="AG15" s="10" t="s">
        <v>21</v>
      </c>
      <c r="AH15" s="10" t="s">
        <v>22</v>
      </c>
      <c r="AI15" s="10"/>
      <c r="AJ15" s="10"/>
      <c r="AK15" s="10"/>
      <c r="AL15" s="10"/>
      <c r="AM15" s="10" t="s">
        <v>23</v>
      </c>
      <c r="AN15" s="4" t="s">
        <v>61</v>
      </c>
      <c r="AO15" s="4" t="s">
        <v>66</v>
      </c>
      <c r="AP15" s="4" t="s">
        <v>69</v>
      </c>
      <c r="AQ15" s="4" t="s">
        <v>24</v>
      </c>
    </row>
    <row r="16" spans="1:52" s="12" customFormat="1" x14ac:dyDescent="0.3">
      <c r="D16" s="43" t="s">
        <v>25</v>
      </c>
      <c r="E16" s="13" t="s">
        <v>26</v>
      </c>
      <c r="F16" s="13" t="s">
        <v>25</v>
      </c>
      <c r="G16" s="13" t="s">
        <v>26</v>
      </c>
      <c r="H16" s="13" t="s">
        <v>27</v>
      </c>
      <c r="I16" s="13"/>
      <c r="J16" s="14" t="s">
        <v>28</v>
      </c>
      <c r="K16" s="14" t="s">
        <v>29</v>
      </c>
      <c r="L16" s="14" t="s">
        <v>30</v>
      </c>
      <c r="M16" s="14" t="s">
        <v>31</v>
      </c>
      <c r="N16" s="14" t="s">
        <v>32</v>
      </c>
      <c r="O16" s="7" t="s">
        <v>33</v>
      </c>
      <c r="P16" s="7" t="s">
        <v>31</v>
      </c>
      <c r="Q16" s="56" t="s">
        <v>32</v>
      </c>
      <c r="R16" s="8" t="s">
        <v>34</v>
      </c>
      <c r="S16" s="8" t="s">
        <v>35</v>
      </c>
      <c r="T16" s="8" t="s">
        <v>31</v>
      </c>
      <c r="U16" s="61" t="s">
        <v>32</v>
      </c>
      <c r="V16" s="9" t="s">
        <v>31</v>
      </c>
      <c r="W16" s="60" t="s">
        <v>32</v>
      </c>
      <c r="X16" s="15" t="s">
        <v>36</v>
      </c>
      <c r="Y16" s="15" t="s">
        <v>34</v>
      </c>
      <c r="Z16" s="15" t="s">
        <v>35</v>
      </c>
      <c r="AA16" s="16" t="s">
        <v>37</v>
      </c>
      <c r="AB16" s="16" t="s">
        <v>38</v>
      </c>
      <c r="AC16" s="16" t="s">
        <v>39</v>
      </c>
      <c r="AD16" s="16" t="s">
        <v>40</v>
      </c>
      <c r="AE16" s="16" t="s">
        <v>41</v>
      </c>
      <c r="AF16" s="17"/>
      <c r="AG16" s="17"/>
      <c r="AH16" s="15" t="s">
        <v>42</v>
      </c>
      <c r="AI16" s="15" t="s">
        <v>43</v>
      </c>
      <c r="AJ16" s="15" t="s">
        <v>44</v>
      </c>
      <c r="AK16" s="15" t="s">
        <v>45</v>
      </c>
      <c r="AL16" s="15" t="s">
        <v>46</v>
      </c>
      <c r="AM16" s="17"/>
      <c r="AN16" s="12" t="s">
        <v>47</v>
      </c>
      <c r="AP16" s="12" t="s">
        <v>31</v>
      </c>
      <c r="AQ16" s="12" t="s">
        <v>35</v>
      </c>
      <c r="AY16" s="12" t="s">
        <v>5</v>
      </c>
      <c r="AZ16" s="12">
        <v>2.5999999999999999E-2</v>
      </c>
    </row>
    <row r="17" spans="1:50" x14ac:dyDescent="0.3">
      <c r="A17" s="29">
        <v>0</v>
      </c>
      <c r="B17" s="31">
        <f>E8</f>
        <v>35</v>
      </c>
      <c r="C17" s="31"/>
      <c r="D17" s="42">
        <f>E4</f>
        <v>2</v>
      </c>
      <c r="E17" s="18">
        <f t="shared" ref="E17" si="0">D17/1000</f>
        <v>2E-3</v>
      </c>
      <c r="F17" s="18">
        <f>E5</f>
        <v>50</v>
      </c>
      <c r="G17" s="18">
        <f t="shared" ref="G17" si="1">F17/1000</f>
        <v>0.05</v>
      </c>
      <c r="H17" s="18">
        <f t="shared" ref="H17" si="2">PI()*E17*G17</f>
        <v>3.1415926535897936E-4</v>
      </c>
      <c r="I17" s="18">
        <f>E6</f>
        <v>0.5</v>
      </c>
      <c r="J17" s="19">
        <f t="shared" ref="J17:J48" si="3">100+0.38*B17</f>
        <v>113.3</v>
      </c>
      <c r="K17" s="19">
        <f>$E$10</f>
        <v>1</v>
      </c>
      <c r="L17" s="19">
        <f t="shared" ref="L17" si="4">0.001*K17</f>
        <v>1E-3</v>
      </c>
      <c r="M17" s="19">
        <f t="shared" ref="M17:M18" si="5">L17^2*J17</f>
        <v>1.1329999999999999E-4</v>
      </c>
      <c r="N17" s="19">
        <f t="shared" ref="N17:N18" si="6">1000*M17</f>
        <v>0.11329999999999998</v>
      </c>
      <c r="O17" s="33">
        <f>$N$5</f>
        <v>0</v>
      </c>
      <c r="P17" s="20">
        <f t="shared" ref="P17:P48" si="7">O17*I17*E17*G17</f>
        <v>0</v>
      </c>
      <c r="Q17" s="21">
        <f t="shared" ref="Q17:Q48" si="8">1000*P17</f>
        <v>0</v>
      </c>
      <c r="R17" s="22">
        <f>N4</f>
        <v>20</v>
      </c>
      <c r="S17" s="22">
        <f t="shared" ref="S17:S18" si="9">R17+273.15</f>
        <v>293.14999999999998</v>
      </c>
      <c r="T17" s="23">
        <f>0.000000056*H17*((S17)^4-(B17+273.15)^4)</f>
        <v>-2.8704035086106191E-2</v>
      </c>
      <c r="U17" s="24">
        <f>1000*T17</f>
        <v>-28.704035086106192</v>
      </c>
      <c r="V17" s="25">
        <f t="shared" ref="V17:V48" si="10">M17+P17+T17</f>
        <v>-2.8590735086106191E-2</v>
      </c>
      <c r="W17" s="26">
        <f t="shared" ref="W17" si="11">1000*V17</f>
        <v>-28.590735086106189</v>
      </c>
      <c r="X17" s="15">
        <f>$S$5</f>
        <v>3</v>
      </c>
      <c r="Y17" s="15">
        <v>20</v>
      </c>
      <c r="Z17" s="15">
        <f t="shared" ref="Z17" si="12">Y17+273.15</f>
        <v>293.14999999999998</v>
      </c>
      <c r="AA17" s="15">
        <v>1.821E-5</v>
      </c>
      <c r="AB17" s="15">
        <v>1.1890000000000001</v>
      </c>
      <c r="AC17" s="15">
        <f t="shared" ref="AC17:AC18" si="13">AA17/AB17</f>
        <v>1.531539108494533E-5</v>
      </c>
      <c r="AD17" s="15">
        <v>1006</v>
      </c>
      <c r="AE17" s="15">
        <v>2.588E-2</v>
      </c>
      <c r="AF17" s="27">
        <f t="shared" ref="AF17" si="14">X17*E17/AC17</f>
        <v>391.7627677100495</v>
      </c>
      <c r="AG17" s="28">
        <f t="shared" ref="AG17" si="15">AA17*AD17/AE17</f>
        <v>0.70785394126738799</v>
      </c>
      <c r="AH17" s="27">
        <f t="shared" ref="AH17" si="16">AF17*AG17</f>
        <v>277.31081916537875</v>
      </c>
      <c r="AI17" s="28">
        <v>0.3</v>
      </c>
      <c r="AJ17" s="28">
        <f t="shared" ref="AJ17:AJ48" si="17">0.62*AF17^(1/2)*AG17^(1/3)</f>
        <v>10.936654367697962</v>
      </c>
      <c r="AK17" s="28">
        <f t="shared" ref="AK17:AK48" si="18">(1+(0.4/AG17)^(2/3))^(1/4)</f>
        <v>1.1390790367228607</v>
      </c>
      <c r="AL17" s="28">
        <f t="shared" ref="AL17:AL48" si="19">(1+(AF17/282000)^(5/8))^(4/5)</f>
        <v>1.013080265757788</v>
      </c>
      <c r="AM17" s="28">
        <f t="shared" ref="AM17" si="20">AI17+(AJ17/AK17)*AL17</f>
        <v>10.026900729562133</v>
      </c>
      <c r="AN17" s="29">
        <f t="shared" ref="AN17:AN48" si="21">AM17*AE17/E17</f>
        <v>129.748095440534</v>
      </c>
      <c r="AO17" s="30">
        <f t="shared" ref="AO17:AO48" si="22">AN17*H17*(B17-Y17)</f>
        <v>0.61142349517987349</v>
      </c>
      <c r="AP17" s="29">
        <f t="shared" ref="AP17:AP48" si="23">V17-AO17</f>
        <v>-0.6400142302659797</v>
      </c>
      <c r="AQ17" s="31">
        <f>AP17*$A$8/$E$9</f>
        <v>-1.1876373465781747</v>
      </c>
      <c r="AR17" s="32"/>
      <c r="AS17" s="12" t="s">
        <v>35</v>
      </c>
      <c r="AT17" s="70" t="s">
        <v>90</v>
      </c>
      <c r="AU17" s="12" t="s">
        <v>88</v>
      </c>
      <c r="AV17" s="12" t="s">
        <v>89</v>
      </c>
      <c r="AW17" s="12" t="s">
        <v>91</v>
      </c>
      <c r="AX17" s="12"/>
    </row>
    <row r="18" spans="1:50" x14ac:dyDescent="0.3">
      <c r="A18" s="29">
        <f>A17+$A$8</f>
        <v>1</v>
      </c>
      <c r="B18" s="31">
        <f t="shared" ref="B18:B23" si="24">B17+AQ17</f>
        <v>33.812362653421829</v>
      </c>
      <c r="C18" s="31">
        <f>LN((B18-$S$4)/$A$11)</f>
        <v>-8.2486165517345361E-2</v>
      </c>
      <c r="D18" s="42">
        <f t="shared" ref="D18:D49" si="25">D17</f>
        <v>2</v>
      </c>
      <c r="E18" s="18">
        <f t="shared" ref="E18:E49" si="26">E17</f>
        <v>2E-3</v>
      </c>
      <c r="F18" s="18">
        <f t="shared" ref="F18:I18" si="27">F17</f>
        <v>50</v>
      </c>
      <c r="G18" s="18">
        <f t="shared" si="27"/>
        <v>0.05</v>
      </c>
      <c r="H18" s="18">
        <f t="shared" si="27"/>
        <v>3.1415926535897936E-4</v>
      </c>
      <c r="I18" s="18">
        <f t="shared" si="27"/>
        <v>0.5</v>
      </c>
      <c r="J18" s="19">
        <f t="shared" si="3"/>
        <v>112.8486978083003</v>
      </c>
      <c r="K18" s="19">
        <f t="shared" ref="K18:K49" si="28">K17</f>
        <v>1</v>
      </c>
      <c r="L18" s="19">
        <f t="shared" ref="L18:L49" si="29">L17</f>
        <v>1E-3</v>
      </c>
      <c r="M18" s="19">
        <f t="shared" si="5"/>
        <v>1.1284869780830029E-4</v>
      </c>
      <c r="N18" s="19">
        <f t="shared" si="6"/>
        <v>0.1128486978083003</v>
      </c>
      <c r="O18" s="33">
        <f t="shared" ref="O18:O49" si="30">O17</f>
        <v>0</v>
      </c>
      <c r="P18" s="20">
        <f t="shared" si="7"/>
        <v>0</v>
      </c>
      <c r="Q18" s="21">
        <f t="shared" si="8"/>
        <v>0</v>
      </c>
      <c r="R18" s="22">
        <f t="shared" ref="R18:R49" si="31">R17</f>
        <v>20</v>
      </c>
      <c r="S18" s="22">
        <f t="shared" si="9"/>
        <v>293.14999999999998</v>
      </c>
      <c r="T18" s="23">
        <f>0.000000056*H18*((S18)^4-(B18+273.15)^4)</f>
        <v>-2.6272633274311754E-2</v>
      </c>
      <c r="U18" s="24">
        <f t="shared" ref="U18" si="32">1000*T18</f>
        <v>-26.272633274311755</v>
      </c>
      <c r="V18" s="25">
        <f t="shared" si="10"/>
        <v>-2.6159784576503455E-2</v>
      </c>
      <c r="W18" s="26">
        <f t="shared" ref="W18" si="33">1000*V18</f>
        <v>-26.159784576503455</v>
      </c>
      <c r="X18" s="15">
        <f t="shared" ref="X18:X49" si="34">X17</f>
        <v>3</v>
      </c>
      <c r="Y18" s="15">
        <f t="shared" ref="Y18:Y49" si="35">Y17</f>
        <v>20</v>
      </c>
      <c r="Z18" s="15">
        <f t="shared" ref="Z18:Z49" si="36">Z17</f>
        <v>293.14999999999998</v>
      </c>
      <c r="AA18" s="15">
        <v>1.821E-5</v>
      </c>
      <c r="AB18" s="15">
        <v>1.1890000000000001</v>
      </c>
      <c r="AC18" s="15">
        <f t="shared" si="13"/>
        <v>1.531539108494533E-5</v>
      </c>
      <c r="AD18" s="15">
        <v>1006</v>
      </c>
      <c r="AE18" s="15">
        <v>2.588E-2</v>
      </c>
      <c r="AF18" s="27">
        <f t="shared" ref="AF18" si="37">X18*E18/AC18</f>
        <v>391.7627677100495</v>
      </c>
      <c r="AG18" s="28">
        <f t="shared" ref="AG18" si="38">AA18*AD18/AE18</f>
        <v>0.70785394126738799</v>
      </c>
      <c r="AH18" s="27">
        <f t="shared" ref="AH18" si="39">AF18*AG18</f>
        <v>277.31081916537875</v>
      </c>
      <c r="AI18" s="28">
        <f>AI17</f>
        <v>0.3</v>
      </c>
      <c r="AJ18" s="28">
        <f t="shared" si="17"/>
        <v>10.936654367697962</v>
      </c>
      <c r="AK18" s="28">
        <f t="shared" si="18"/>
        <v>1.1390790367228607</v>
      </c>
      <c r="AL18" s="28">
        <f t="shared" si="19"/>
        <v>1.013080265757788</v>
      </c>
      <c r="AM18" s="28">
        <f t="shared" ref="AM18" si="40">AI18+(AJ18/AK18)*AL18</f>
        <v>10.026900729562133</v>
      </c>
      <c r="AN18" s="29">
        <f t="shared" si="21"/>
        <v>129.748095440534</v>
      </c>
      <c r="AO18" s="30">
        <f t="shared" si="22"/>
        <v>0.5630135366831418</v>
      </c>
      <c r="AP18" s="29">
        <f t="shared" si="23"/>
        <v>-0.58917332125964528</v>
      </c>
      <c r="AQ18" s="31">
        <f t="shared" ref="AQ18:AQ48" si="41">AP18*$A$8/$E$9</f>
        <v>-1.093294815717865</v>
      </c>
      <c r="AR18" s="32"/>
      <c r="AS18" s="71">
        <v>1</v>
      </c>
      <c r="AT18" s="72">
        <v>50</v>
      </c>
      <c r="AU18" s="71">
        <v>1</v>
      </c>
      <c r="AV18" s="71">
        <v>3</v>
      </c>
      <c r="AW18" s="34">
        <f>LN(AU18/AV18)</f>
        <v>-1.0986122886681098</v>
      </c>
      <c r="AX18" s="34">
        <f>AT18*AV18*0.001/(AS18*AW18)</f>
        <v>-0.13653588399402558</v>
      </c>
    </row>
    <row r="19" spans="1:50" x14ac:dyDescent="0.3">
      <c r="A19" s="29">
        <f t="shared" ref="A19:A82" si="42">A18+$A$8</f>
        <v>2</v>
      </c>
      <c r="B19" s="31">
        <f t="shared" si="24"/>
        <v>32.71906783770396</v>
      </c>
      <c r="C19" s="31">
        <f t="shared" ref="C19:C82" si="43">LN((B19-$S$4)/$A$11)</f>
        <v>-0.16494792907495298</v>
      </c>
      <c r="D19" s="42">
        <f t="shared" si="25"/>
        <v>2</v>
      </c>
      <c r="E19" s="18">
        <f t="shared" si="26"/>
        <v>2E-3</v>
      </c>
      <c r="F19" s="18">
        <f t="shared" ref="F19" si="44">F18</f>
        <v>50</v>
      </c>
      <c r="G19" s="18">
        <f t="shared" ref="G19" si="45">G18</f>
        <v>0.05</v>
      </c>
      <c r="H19" s="18">
        <f t="shared" ref="H19" si="46">H18</f>
        <v>3.1415926535897936E-4</v>
      </c>
      <c r="I19" s="18">
        <f t="shared" ref="I19" si="47">I18</f>
        <v>0.5</v>
      </c>
      <c r="J19" s="19">
        <f t="shared" si="3"/>
        <v>112.4332457783275</v>
      </c>
      <c r="K19" s="19">
        <f t="shared" si="28"/>
        <v>1</v>
      </c>
      <c r="L19" s="19">
        <f t="shared" si="29"/>
        <v>1E-3</v>
      </c>
      <c r="M19" s="19">
        <f t="shared" ref="M19" si="48">L19^2*J19</f>
        <v>1.124332457783275E-4</v>
      </c>
      <c r="N19" s="19">
        <f t="shared" ref="N19" si="49">1000*M19</f>
        <v>0.1124332457783275</v>
      </c>
      <c r="O19" s="33">
        <f t="shared" si="30"/>
        <v>0</v>
      </c>
      <c r="P19" s="20">
        <f t="shared" si="7"/>
        <v>0</v>
      </c>
      <c r="Q19" s="21">
        <f t="shared" si="8"/>
        <v>0</v>
      </c>
      <c r="R19" s="22">
        <f t="shared" si="31"/>
        <v>20</v>
      </c>
      <c r="S19" s="22">
        <f t="shared" ref="S19" si="50">R19+273.15</f>
        <v>293.14999999999998</v>
      </c>
      <c r="T19" s="23">
        <f t="shared" ref="T19:T82" si="51">0.000000056*H19*((S19)^4-(B19+273.15)^4)</f>
        <v>-2.4059183519355286E-2</v>
      </c>
      <c r="U19" s="24">
        <f t="shared" ref="U19" si="52">1000*T19</f>
        <v>-24.059183519355287</v>
      </c>
      <c r="V19" s="25">
        <f t="shared" si="10"/>
        <v>-2.3946750273576959E-2</v>
      </c>
      <c r="W19" s="26">
        <f t="shared" ref="W19" si="53">1000*V19</f>
        <v>-23.94675027357696</v>
      </c>
      <c r="X19" s="15">
        <f t="shared" si="34"/>
        <v>3</v>
      </c>
      <c r="Y19" s="15">
        <f t="shared" si="35"/>
        <v>20</v>
      </c>
      <c r="Z19" s="15">
        <f t="shared" si="36"/>
        <v>293.14999999999998</v>
      </c>
      <c r="AA19" s="15">
        <v>1.821E-5</v>
      </c>
      <c r="AB19" s="15">
        <v>1.1890000000000001</v>
      </c>
      <c r="AC19" s="15">
        <f t="shared" ref="AC19" si="54">AA19/AB19</f>
        <v>1.531539108494533E-5</v>
      </c>
      <c r="AD19" s="15">
        <v>1006</v>
      </c>
      <c r="AE19" s="15">
        <v>2.588E-2</v>
      </c>
      <c r="AF19" s="27">
        <f t="shared" ref="AF19" si="55">X19*E19/AC19</f>
        <v>391.7627677100495</v>
      </c>
      <c r="AG19" s="28">
        <f t="shared" ref="AG19" si="56">AA19*AD19/AE19</f>
        <v>0.70785394126738799</v>
      </c>
      <c r="AH19" s="27">
        <f t="shared" ref="AH19" si="57">AF19*AG19</f>
        <v>277.31081916537875</v>
      </c>
      <c r="AI19" s="28">
        <f t="shared" ref="AI19:AI82" si="58">AI18</f>
        <v>0.3</v>
      </c>
      <c r="AJ19" s="28">
        <f t="shared" si="17"/>
        <v>10.936654367697962</v>
      </c>
      <c r="AK19" s="28">
        <f t="shared" si="18"/>
        <v>1.1390790367228607</v>
      </c>
      <c r="AL19" s="28">
        <f t="shared" si="19"/>
        <v>1.013080265757788</v>
      </c>
      <c r="AM19" s="28">
        <f t="shared" ref="AM19" si="59">AI19+(AJ19/AK19)*AL19</f>
        <v>10.026900729562133</v>
      </c>
      <c r="AN19" s="29">
        <f t="shared" si="21"/>
        <v>129.748095440534</v>
      </c>
      <c r="AO19" s="30">
        <f t="shared" si="22"/>
        <v>0.51844912751725813</v>
      </c>
      <c r="AP19" s="29">
        <f t="shared" si="23"/>
        <v>-0.54239587779083509</v>
      </c>
      <c r="AQ19" s="31">
        <f t="shared" si="41"/>
        <v>-1.0064926225573776</v>
      </c>
      <c r="AR19" s="32"/>
      <c r="AS19" s="34">
        <f>AS18</f>
        <v>1</v>
      </c>
      <c r="AT19" s="32">
        <f>AT18</f>
        <v>50</v>
      </c>
      <c r="AU19" s="34">
        <f>AU18</f>
        <v>1</v>
      </c>
      <c r="AV19" s="34">
        <v>6</v>
      </c>
      <c r="AW19" s="34">
        <f t="shared" ref="AW19:AW22" si="60">LN(AU19/AV19)</f>
        <v>-1.791759469228055</v>
      </c>
      <c r="AX19" s="34">
        <f t="shared" ref="AX19:AX22" si="61">AT19*AV19*0.001/(AS19*AW19)</f>
        <v>-0.16743318796537418</v>
      </c>
    </row>
    <row r="20" spans="1:50" x14ac:dyDescent="0.3">
      <c r="A20" s="29">
        <f t="shared" si="42"/>
        <v>3</v>
      </c>
      <c r="B20" s="31">
        <f t="shared" si="24"/>
        <v>31.712575215146583</v>
      </c>
      <c r="C20" s="31">
        <f t="shared" si="43"/>
        <v>-0.24738713177416255</v>
      </c>
      <c r="D20" s="42">
        <f t="shared" si="25"/>
        <v>2</v>
      </c>
      <c r="E20" s="18">
        <f t="shared" si="26"/>
        <v>2E-3</v>
      </c>
      <c r="F20" s="18">
        <f t="shared" ref="F20:F23" si="62">F19</f>
        <v>50</v>
      </c>
      <c r="G20" s="18">
        <f t="shared" ref="G20:G23" si="63">G19</f>
        <v>0.05</v>
      </c>
      <c r="H20" s="18">
        <f t="shared" ref="H20:H23" si="64">H19</f>
        <v>3.1415926535897936E-4</v>
      </c>
      <c r="I20" s="18">
        <f t="shared" ref="I20:I23" si="65">I19</f>
        <v>0.5</v>
      </c>
      <c r="J20" s="19">
        <f t="shared" si="3"/>
        <v>112.05077858175571</v>
      </c>
      <c r="K20" s="19">
        <f t="shared" si="28"/>
        <v>1</v>
      </c>
      <c r="L20" s="19">
        <f t="shared" si="29"/>
        <v>1E-3</v>
      </c>
      <c r="M20" s="19">
        <f t="shared" ref="M20:M23" si="66">L20^2*J20</f>
        <v>1.1205077858175571E-4</v>
      </c>
      <c r="N20" s="19">
        <f t="shared" ref="N20:N23" si="67">1000*M20</f>
        <v>0.1120507785817557</v>
      </c>
      <c r="O20" s="33">
        <f t="shared" si="30"/>
        <v>0</v>
      </c>
      <c r="P20" s="20">
        <f t="shared" si="7"/>
        <v>0</v>
      </c>
      <c r="Q20" s="21">
        <f t="shared" si="8"/>
        <v>0</v>
      </c>
      <c r="R20" s="22">
        <f t="shared" si="31"/>
        <v>20</v>
      </c>
      <c r="S20" s="22">
        <f t="shared" ref="S20:S23" si="68">R20+273.15</f>
        <v>293.14999999999998</v>
      </c>
      <c r="T20" s="23">
        <f t="shared" si="51"/>
        <v>-2.2042345842645805E-2</v>
      </c>
      <c r="U20" s="24">
        <f t="shared" ref="U20:U23" si="69">1000*T20</f>
        <v>-22.042345842645805</v>
      </c>
      <c r="V20" s="25">
        <f t="shared" si="10"/>
        <v>-2.1930295064064048E-2</v>
      </c>
      <c r="W20" s="26">
        <f t="shared" ref="W20:W23" si="70">1000*V20</f>
        <v>-21.930295064064047</v>
      </c>
      <c r="X20" s="15">
        <f t="shared" si="34"/>
        <v>3</v>
      </c>
      <c r="Y20" s="15">
        <f t="shared" si="35"/>
        <v>20</v>
      </c>
      <c r="Z20" s="15">
        <f t="shared" si="36"/>
        <v>293.14999999999998</v>
      </c>
      <c r="AA20" s="15">
        <v>1.821E-5</v>
      </c>
      <c r="AB20" s="15">
        <v>1.1890000000000001</v>
      </c>
      <c r="AC20" s="15">
        <f t="shared" ref="AC20:AC23" si="71">AA20/AB20</f>
        <v>1.531539108494533E-5</v>
      </c>
      <c r="AD20" s="15">
        <v>1006</v>
      </c>
      <c r="AE20" s="15">
        <v>2.588E-2</v>
      </c>
      <c r="AF20" s="27">
        <f t="shared" ref="AF20:AF23" si="72">X20*E20/AC20</f>
        <v>391.7627677100495</v>
      </c>
      <c r="AG20" s="28">
        <f t="shared" ref="AG20:AG23" si="73">AA20*AD20/AE20</f>
        <v>0.70785394126738799</v>
      </c>
      <c r="AH20" s="27">
        <f t="shared" ref="AH20:AH23" si="74">AF20*AG20</f>
        <v>277.31081916537875</v>
      </c>
      <c r="AI20" s="28">
        <f t="shared" si="58"/>
        <v>0.3</v>
      </c>
      <c r="AJ20" s="28">
        <f t="shared" si="17"/>
        <v>10.936654367697962</v>
      </c>
      <c r="AK20" s="28">
        <f t="shared" si="18"/>
        <v>1.1390790367228607</v>
      </c>
      <c r="AL20" s="28">
        <f t="shared" si="19"/>
        <v>1.013080265757788</v>
      </c>
      <c r="AM20" s="28">
        <f t="shared" ref="AM20:AM23" si="75">AI20+(AJ20/AK20)*AL20</f>
        <v>10.026900729562133</v>
      </c>
      <c r="AN20" s="29">
        <f t="shared" si="21"/>
        <v>129.748095440534</v>
      </c>
      <c r="AO20" s="30">
        <f t="shared" si="22"/>
        <v>0.47742291170680551</v>
      </c>
      <c r="AP20" s="29">
        <f t="shared" si="23"/>
        <v>-0.49935320677086958</v>
      </c>
      <c r="AQ20" s="31">
        <f t="shared" si="41"/>
        <v>-0.92662083036528076</v>
      </c>
      <c r="AR20" s="32"/>
      <c r="AS20" s="34">
        <f t="shared" ref="AS20:AS22" si="76">AS19</f>
        <v>1</v>
      </c>
      <c r="AT20" s="32">
        <f t="shared" ref="AT20:AT22" si="77">AT19</f>
        <v>50</v>
      </c>
      <c r="AU20" s="34">
        <f t="shared" ref="AU20:AU22" si="78">AU19</f>
        <v>1</v>
      </c>
      <c r="AV20" s="34">
        <v>9</v>
      </c>
      <c r="AW20" s="34">
        <f t="shared" si="60"/>
        <v>-2.1972245773362196</v>
      </c>
      <c r="AX20" s="34">
        <f t="shared" si="61"/>
        <v>-0.20480382599103841</v>
      </c>
    </row>
    <row r="21" spans="1:50" x14ac:dyDescent="0.3">
      <c r="A21" s="29">
        <f t="shared" si="42"/>
        <v>4</v>
      </c>
      <c r="B21" s="31">
        <f t="shared" si="24"/>
        <v>30.785954384781302</v>
      </c>
      <c r="C21" s="31">
        <f t="shared" si="43"/>
        <v>-0.32980543330966267</v>
      </c>
      <c r="D21" s="42">
        <f t="shared" si="25"/>
        <v>2</v>
      </c>
      <c r="E21" s="18">
        <f t="shared" si="26"/>
        <v>2E-3</v>
      </c>
      <c r="F21" s="18">
        <f t="shared" si="62"/>
        <v>50</v>
      </c>
      <c r="G21" s="18">
        <f t="shared" si="63"/>
        <v>0.05</v>
      </c>
      <c r="H21" s="18">
        <f t="shared" si="64"/>
        <v>3.1415926535897936E-4</v>
      </c>
      <c r="I21" s="18">
        <f t="shared" si="65"/>
        <v>0.5</v>
      </c>
      <c r="J21" s="19">
        <f t="shared" si="3"/>
        <v>111.69866266621689</v>
      </c>
      <c r="K21" s="19">
        <f t="shared" si="28"/>
        <v>1</v>
      </c>
      <c r="L21" s="19">
        <f t="shared" si="29"/>
        <v>1E-3</v>
      </c>
      <c r="M21" s="19">
        <f t="shared" si="66"/>
        <v>1.1169866266621689E-4</v>
      </c>
      <c r="N21" s="19">
        <f t="shared" si="67"/>
        <v>0.11169866266621689</v>
      </c>
      <c r="O21" s="33">
        <f t="shared" si="30"/>
        <v>0</v>
      </c>
      <c r="P21" s="20">
        <f t="shared" si="7"/>
        <v>0</v>
      </c>
      <c r="Q21" s="21">
        <f t="shared" si="8"/>
        <v>0</v>
      </c>
      <c r="R21" s="22">
        <f t="shared" si="31"/>
        <v>20</v>
      </c>
      <c r="S21" s="22">
        <f t="shared" si="68"/>
        <v>293.14999999999998</v>
      </c>
      <c r="T21" s="23">
        <f t="shared" si="51"/>
        <v>-2.0203134004916117E-2</v>
      </c>
      <c r="U21" s="24">
        <f t="shared" si="69"/>
        <v>-20.203134004916116</v>
      </c>
      <c r="V21" s="25">
        <f t="shared" si="10"/>
        <v>-2.00914353422499E-2</v>
      </c>
      <c r="W21" s="26">
        <f t="shared" si="70"/>
        <v>-20.091435342249898</v>
      </c>
      <c r="X21" s="15">
        <f t="shared" si="34"/>
        <v>3</v>
      </c>
      <c r="Y21" s="15">
        <f t="shared" si="35"/>
        <v>20</v>
      </c>
      <c r="Z21" s="15">
        <f t="shared" si="36"/>
        <v>293.14999999999998</v>
      </c>
      <c r="AA21" s="15">
        <v>1.821E-5</v>
      </c>
      <c r="AB21" s="15">
        <v>1.1890000000000001</v>
      </c>
      <c r="AC21" s="15">
        <f t="shared" si="71"/>
        <v>1.531539108494533E-5</v>
      </c>
      <c r="AD21" s="15">
        <v>1006</v>
      </c>
      <c r="AE21" s="15">
        <v>2.588E-2</v>
      </c>
      <c r="AF21" s="27">
        <f t="shared" si="72"/>
        <v>391.7627677100495</v>
      </c>
      <c r="AG21" s="28">
        <f t="shared" si="73"/>
        <v>0.70785394126738799</v>
      </c>
      <c r="AH21" s="27">
        <f t="shared" si="74"/>
        <v>277.31081916537875</v>
      </c>
      <c r="AI21" s="28">
        <f t="shared" si="58"/>
        <v>0.3</v>
      </c>
      <c r="AJ21" s="28">
        <f t="shared" si="17"/>
        <v>10.936654367697962</v>
      </c>
      <c r="AK21" s="28">
        <f t="shared" si="18"/>
        <v>1.1390790367228607</v>
      </c>
      <c r="AL21" s="28">
        <f t="shared" si="19"/>
        <v>1.013080265757788</v>
      </c>
      <c r="AM21" s="28">
        <f t="shared" si="75"/>
        <v>10.026900729562133</v>
      </c>
      <c r="AN21" s="29">
        <f t="shared" si="21"/>
        <v>129.748095440534</v>
      </c>
      <c r="AO21" s="30">
        <f t="shared" si="22"/>
        <v>0.43965239525291105</v>
      </c>
      <c r="AP21" s="29">
        <f t="shared" si="23"/>
        <v>-0.45974383059516094</v>
      </c>
      <c r="AQ21" s="31">
        <f t="shared" si="41"/>
        <v>-0.85312000460803838</v>
      </c>
      <c r="AR21" s="32"/>
      <c r="AS21" s="34">
        <f t="shared" si="76"/>
        <v>1</v>
      </c>
      <c r="AT21" s="32">
        <f t="shared" si="77"/>
        <v>50</v>
      </c>
      <c r="AU21" s="34">
        <f t="shared" si="78"/>
        <v>1</v>
      </c>
      <c r="AV21" s="34">
        <v>12</v>
      </c>
      <c r="AW21" s="34">
        <f t="shared" si="60"/>
        <v>-2.4849066497880004</v>
      </c>
      <c r="AX21" s="34">
        <f t="shared" si="61"/>
        <v>-0.24145776262910679</v>
      </c>
    </row>
    <row r="22" spans="1:50" x14ac:dyDescent="0.3">
      <c r="A22" s="29">
        <f t="shared" si="42"/>
        <v>5</v>
      </c>
      <c r="B22" s="31">
        <f t="shared" si="24"/>
        <v>29.932834380173265</v>
      </c>
      <c r="C22" s="31">
        <f t="shared" si="43"/>
        <v>-0.41220432770443838</v>
      </c>
      <c r="D22" s="42">
        <f t="shared" si="25"/>
        <v>2</v>
      </c>
      <c r="E22" s="18">
        <f t="shared" si="26"/>
        <v>2E-3</v>
      </c>
      <c r="F22" s="18">
        <f t="shared" si="62"/>
        <v>50</v>
      </c>
      <c r="G22" s="18">
        <f t="shared" si="63"/>
        <v>0.05</v>
      </c>
      <c r="H22" s="18">
        <f t="shared" si="64"/>
        <v>3.1415926535897936E-4</v>
      </c>
      <c r="I22" s="18">
        <f t="shared" si="65"/>
        <v>0.5</v>
      </c>
      <c r="J22" s="19">
        <f t="shared" si="3"/>
        <v>111.37447706446584</v>
      </c>
      <c r="K22" s="19">
        <f t="shared" si="28"/>
        <v>1</v>
      </c>
      <c r="L22" s="19">
        <f t="shared" si="29"/>
        <v>1E-3</v>
      </c>
      <c r="M22" s="19">
        <f t="shared" si="66"/>
        <v>1.1137447706446583E-4</v>
      </c>
      <c r="N22" s="19">
        <f t="shared" si="67"/>
        <v>0.11137447706446583</v>
      </c>
      <c r="O22" s="33">
        <f t="shared" si="30"/>
        <v>0</v>
      </c>
      <c r="P22" s="20">
        <f t="shared" si="7"/>
        <v>0</v>
      </c>
      <c r="Q22" s="21">
        <f t="shared" si="8"/>
        <v>0</v>
      </c>
      <c r="R22" s="22">
        <f t="shared" si="31"/>
        <v>20</v>
      </c>
      <c r="S22" s="22">
        <f t="shared" si="68"/>
        <v>293.14999999999998</v>
      </c>
      <c r="T22" s="23">
        <f t="shared" si="51"/>
        <v>-1.8524618764016152E-2</v>
      </c>
      <c r="U22" s="24">
        <f t="shared" si="69"/>
        <v>-18.524618764016154</v>
      </c>
      <c r="V22" s="25">
        <f t="shared" si="10"/>
        <v>-1.8413244286951687E-2</v>
      </c>
      <c r="W22" s="26">
        <f t="shared" si="70"/>
        <v>-18.413244286951688</v>
      </c>
      <c r="X22" s="15">
        <f t="shared" si="34"/>
        <v>3</v>
      </c>
      <c r="Y22" s="15">
        <f t="shared" si="35"/>
        <v>20</v>
      </c>
      <c r="Z22" s="15">
        <f t="shared" si="36"/>
        <v>293.14999999999998</v>
      </c>
      <c r="AA22" s="15">
        <v>1.821E-5</v>
      </c>
      <c r="AB22" s="15">
        <v>1.1890000000000001</v>
      </c>
      <c r="AC22" s="15">
        <f t="shared" si="71"/>
        <v>1.531539108494533E-5</v>
      </c>
      <c r="AD22" s="15">
        <v>1006</v>
      </c>
      <c r="AE22" s="15">
        <v>2.588E-2</v>
      </c>
      <c r="AF22" s="27">
        <f t="shared" si="72"/>
        <v>391.7627677100495</v>
      </c>
      <c r="AG22" s="28">
        <f t="shared" si="73"/>
        <v>0.70785394126738799</v>
      </c>
      <c r="AH22" s="27">
        <f t="shared" si="74"/>
        <v>277.31081916537875</v>
      </c>
      <c r="AI22" s="28">
        <f t="shared" si="58"/>
        <v>0.3</v>
      </c>
      <c r="AJ22" s="28">
        <f t="shared" si="17"/>
        <v>10.936654367697962</v>
      </c>
      <c r="AK22" s="28">
        <f t="shared" si="18"/>
        <v>1.1390790367228607</v>
      </c>
      <c r="AL22" s="28">
        <f t="shared" si="19"/>
        <v>1.013080265757788</v>
      </c>
      <c r="AM22" s="28">
        <f t="shared" si="75"/>
        <v>10.026900729562133</v>
      </c>
      <c r="AN22" s="29">
        <f t="shared" si="21"/>
        <v>129.748095440534</v>
      </c>
      <c r="AO22" s="30">
        <f t="shared" si="22"/>
        <v>0.40487788758455667</v>
      </c>
      <c r="AP22" s="29">
        <f t="shared" si="23"/>
        <v>-0.42329113187150835</v>
      </c>
      <c r="AQ22" s="31">
        <f t="shared" si="41"/>
        <v>-0.78547684240869065</v>
      </c>
      <c r="AR22" s="32"/>
      <c r="AS22" s="34">
        <f t="shared" si="76"/>
        <v>1</v>
      </c>
      <c r="AT22" s="32">
        <f t="shared" si="77"/>
        <v>50</v>
      </c>
      <c r="AU22" s="34">
        <f t="shared" si="78"/>
        <v>1</v>
      </c>
      <c r="AV22" s="34">
        <v>15</v>
      </c>
      <c r="AW22" s="34">
        <f t="shared" si="60"/>
        <v>-2.7080502011022101</v>
      </c>
      <c r="AX22" s="34">
        <f t="shared" si="61"/>
        <v>-0.2769520298016413</v>
      </c>
    </row>
    <row r="23" spans="1:50" x14ac:dyDescent="0.3">
      <c r="A23" s="29">
        <f t="shared" si="42"/>
        <v>6</v>
      </c>
      <c r="B23" s="31">
        <f t="shared" si="24"/>
        <v>29.147357537764574</v>
      </c>
      <c r="C23" s="31">
        <f t="shared" si="43"/>
        <v>-0.49458515721063917</v>
      </c>
      <c r="D23" s="42">
        <f t="shared" si="25"/>
        <v>2</v>
      </c>
      <c r="E23" s="18">
        <f t="shared" si="26"/>
        <v>2E-3</v>
      </c>
      <c r="F23" s="18">
        <f t="shared" si="62"/>
        <v>50</v>
      </c>
      <c r="G23" s="18">
        <f t="shared" si="63"/>
        <v>0.05</v>
      </c>
      <c r="H23" s="18">
        <f t="shared" si="64"/>
        <v>3.1415926535897936E-4</v>
      </c>
      <c r="I23" s="18">
        <f t="shared" si="65"/>
        <v>0.5</v>
      </c>
      <c r="J23" s="19">
        <f t="shared" si="3"/>
        <v>111.07599586435055</v>
      </c>
      <c r="K23" s="19">
        <f t="shared" si="28"/>
        <v>1</v>
      </c>
      <c r="L23" s="19">
        <f t="shared" si="29"/>
        <v>1E-3</v>
      </c>
      <c r="M23" s="19">
        <f t="shared" si="66"/>
        <v>1.1107599586435054E-4</v>
      </c>
      <c r="N23" s="19">
        <f t="shared" si="67"/>
        <v>0.11107599586435055</v>
      </c>
      <c r="O23" s="33">
        <f t="shared" si="30"/>
        <v>0</v>
      </c>
      <c r="P23" s="20">
        <f t="shared" si="7"/>
        <v>0</v>
      </c>
      <c r="Q23" s="21">
        <f t="shared" si="8"/>
        <v>0</v>
      </c>
      <c r="R23" s="22">
        <f t="shared" si="31"/>
        <v>20</v>
      </c>
      <c r="S23" s="22">
        <f t="shared" si="68"/>
        <v>293.14999999999998</v>
      </c>
      <c r="T23" s="23">
        <f t="shared" si="51"/>
        <v>-1.6991673525197263E-2</v>
      </c>
      <c r="U23" s="24">
        <f t="shared" si="69"/>
        <v>-16.991673525197264</v>
      </c>
      <c r="V23" s="25">
        <f t="shared" si="10"/>
        <v>-1.6880597529332911E-2</v>
      </c>
      <c r="W23" s="26">
        <f t="shared" si="70"/>
        <v>-16.88059752933291</v>
      </c>
      <c r="X23" s="15">
        <f t="shared" si="34"/>
        <v>3</v>
      </c>
      <c r="Y23" s="15">
        <f t="shared" si="35"/>
        <v>20</v>
      </c>
      <c r="Z23" s="15">
        <f t="shared" si="36"/>
        <v>293.14999999999998</v>
      </c>
      <c r="AA23" s="15">
        <v>1.821E-5</v>
      </c>
      <c r="AB23" s="15">
        <v>1.1890000000000001</v>
      </c>
      <c r="AC23" s="15">
        <f t="shared" si="71"/>
        <v>1.531539108494533E-5</v>
      </c>
      <c r="AD23" s="15">
        <v>1006</v>
      </c>
      <c r="AE23" s="15">
        <v>2.588E-2</v>
      </c>
      <c r="AF23" s="27">
        <f t="shared" si="72"/>
        <v>391.7627677100495</v>
      </c>
      <c r="AG23" s="28">
        <f t="shared" si="73"/>
        <v>0.70785394126738799</v>
      </c>
      <c r="AH23" s="27">
        <f t="shared" si="74"/>
        <v>277.31081916537875</v>
      </c>
      <c r="AI23" s="28">
        <f t="shared" si="58"/>
        <v>0.3</v>
      </c>
      <c r="AJ23" s="28">
        <f t="shared" si="17"/>
        <v>10.936654367697962</v>
      </c>
      <c r="AK23" s="28">
        <f t="shared" si="18"/>
        <v>1.1390790367228607</v>
      </c>
      <c r="AL23" s="28">
        <f t="shared" si="19"/>
        <v>1.013080265757788</v>
      </c>
      <c r="AM23" s="28">
        <f t="shared" si="75"/>
        <v>10.026900729562133</v>
      </c>
      <c r="AN23" s="29">
        <f t="shared" si="21"/>
        <v>129.748095440534</v>
      </c>
      <c r="AO23" s="30">
        <f t="shared" si="22"/>
        <v>0.37286062115999846</v>
      </c>
      <c r="AP23" s="29">
        <f t="shared" si="23"/>
        <v>-0.38974121868933137</v>
      </c>
      <c r="AQ23" s="31">
        <f t="shared" si="41"/>
        <v>-0.72322021125058378</v>
      </c>
      <c r="AR23" s="32"/>
    </row>
    <row r="24" spans="1:50" x14ac:dyDescent="0.3">
      <c r="A24" s="29">
        <f t="shared" si="42"/>
        <v>7</v>
      </c>
      <c r="B24" s="31">
        <f t="shared" ref="B24:B87" si="79">B23+AQ23</f>
        <v>28.424137326513989</v>
      </c>
      <c r="C24" s="31">
        <f t="shared" si="43"/>
        <v>-0.57694912458550895</v>
      </c>
      <c r="D24" s="42">
        <f t="shared" si="25"/>
        <v>2</v>
      </c>
      <c r="E24" s="18">
        <f t="shared" si="26"/>
        <v>2E-3</v>
      </c>
      <c r="F24" s="18">
        <f t="shared" ref="F24:F30" si="80">F23</f>
        <v>50</v>
      </c>
      <c r="G24" s="18">
        <f t="shared" ref="G24:G30" si="81">G23</f>
        <v>0.05</v>
      </c>
      <c r="H24" s="18">
        <f t="shared" ref="H24:H30" si="82">H23</f>
        <v>3.1415926535897936E-4</v>
      </c>
      <c r="I24" s="18">
        <f t="shared" ref="I24:I30" si="83">I23</f>
        <v>0.5</v>
      </c>
      <c r="J24" s="19">
        <f t="shared" si="3"/>
        <v>110.80117218407531</v>
      </c>
      <c r="K24" s="19">
        <f t="shared" si="28"/>
        <v>1</v>
      </c>
      <c r="L24" s="19">
        <f t="shared" si="29"/>
        <v>1E-3</v>
      </c>
      <c r="M24" s="19">
        <f t="shared" ref="M24:M30" si="84">L24^2*J24</f>
        <v>1.1080117218407531E-4</v>
      </c>
      <c r="N24" s="19">
        <f t="shared" ref="N24:N30" si="85">1000*M24</f>
        <v>0.1108011721840753</v>
      </c>
      <c r="O24" s="33">
        <f t="shared" si="30"/>
        <v>0</v>
      </c>
      <c r="P24" s="20">
        <f t="shared" si="7"/>
        <v>0</v>
      </c>
      <c r="Q24" s="21">
        <f t="shared" si="8"/>
        <v>0</v>
      </c>
      <c r="R24" s="22">
        <f t="shared" si="31"/>
        <v>20</v>
      </c>
      <c r="S24" s="22">
        <f t="shared" ref="S24:S30" si="86">R24+273.15</f>
        <v>293.14999999999998</v>
      </c>
      <c r="T24" s="23">
        <f t="shared" si="51"/>
        <v>-1.5590755670282589E-2</v>
      </c>
      <c r="U24" s="24">
        <f t="shared" ref="U24:U30" si="87">1000*T24</f>
        <v>-15.59075567028259</v>
      </c>
      <c r="V24" s="25">
        <f t="shared" si="10"/>
        <v>-1.5479954498098514E-2</v>
      </c>
      <c r="W24" s="26">
        <f t="shared" ref="W24:W30" si="88">1000*V24</f>
        <v>-15.479954498098515</v>
      </c>
      <c r="X24" s="15">
        <f t="shared" si="34"/>
        <v>3</v>
      </c>
      <c r="Y24" s="15">
        <f t="shared" si="35"/>
        <v>20</v>
      </c>
      <c r="Z24" s="15">
        <f t="shared" si="36"/>
        <v>293.14999999999998</v>
      </c>
      <c r="AA24" s="15">
        <v>1.821E-5</v>
      </c>
      <c r="AB24" s="15">
        <v>1.1890000000000001</v>
      </c>
      <c r="AC24" s="15">
        <f t="shared" ref="AC24:AC30" si="89">AA24/AB24</f>
        <v>1.531539108494533E-5</v>
      </c>
      <c r="AD24" s="15">
        <v>1006</v>
      </c>
      <c r="AE24" s="15">
        <v>2.588E-2</v>
      </c>
      <c r="AF24" s="27">
        <f t="shared" ref="AF24:AF30" si="90">X24*E24/AC24</f>
        <v>391.7627677100495</v>
      </c>
      <c r="AG24" s="28">
        <f t="shared" ref="AG24:AG30" si="91">AA24*AD24/AE24</f>
        <v>0.70785394126738799</v>
      </c>
      <c r="AH24" s="27">
        <f t="shared" ref="AH24:AH30" si="92">AF24*AG24</f>
        <v>277.31081916537875</v>
      </c>
      <c r="AI24" s="28">
        <f t="shared" si="58"/>
        <v>0.3</v>
      </c>
      <c r="AJ24" s="28">
        <f t="shared" si="17"/>
        <v>10.936654367697962</v>
      </c>
      <c r="AK24" s="28">
        <f t="shared" si="18"/>
        <v>1.1390790367228607</v>
      </c>
      <c r="AL24" s="28">
        <f t="shared" si="19"/>
        <v>1.013080265757788</v>
      </c>
      <c r="AM24" s="28">
        <f t="shared" ref="AM24:AM30" si="93">AI24+(AJ24/AK24)*AL24</f>
        <v>10.026900729562133</v>
      </c>
      <c r="AN24" s="29">
        <f t="shared" si="21"/>
        <v>129.748095440534</v>
      </c>
      <c r="AO24" s="30">
        <f t="shared" si="22"/>
        <v>0.34338103253682789</v>
      </c>
      <c r="AP24" s="29">
        <f t="shared" si="23"/>
        <v>-0.35886098703492642</v>
      </c>
      <c r="AQ24" s="31">
        <f t="shared" si="41"/>
        <v>-0.66591755351355886</v>
      </c>
      <c r="AR24" s="32"/>
    </row>
    <row r="25" spans="1:50" x14ac:dyDescent="0.3">
      <c r="A25" s="29">
        <f t="shared" si="42"/>
        <v>8</v>
      </c>
      <c r="B25" s="31">
        <f t="shared" si="79"/>
        <v>27.75821977300043</v>
      </c>
      <c r="C25" s="31">
        <f t="shared" si="43"/>
        <v>-0.65929730392156249</v>
      </c>
      <c r="D25" s="42">
        <f t="shared" si="25"/>
        <v>2</v>
      </c>
      <c r="E25" s="18">
        <f t="shared" si="26"/>
        <v>2E-3</v>
      </c>
      <c r="F25" s="18">
        <f t="shared" si="80"/>
        <v>50</v>
      </c>
      <c r="G25" s="18">
        <f t="shared" si="81"/>
        <v>0.05</v>
      </c>
      <c r="H25" s="18">
        <f t="shared" si="82"/>
        <v>3.1415926535897936E-4</v>
      </c>
      <c r="I25" s="18">
        <f t="shared" si="83"/>
        <v>0.5</v>
      </c>
      <c r="J25" s="19">
        <f t="shared" si="3"/>
        <v>110.54812351374017</v>
      </c>
      <c r="K25" s="19">
        <f t="shared" si="28"/>
        <v>1</v>
      </c>
      <c r="L25" s="19">
        <f t="shared" si="29"/>
        <v>1E-3</v>
      </c>
      <c r="M25" s="19">
        <f t="shared" si="84"/>
        <v>1.1054812351374016E-4</v>
      </c>
      <c r="N25" s="19">
        <f t="shared" si="85"/>
        <v>0.11054812351374016</v>
      </c>
      <c r="O25" s="33">
        <f t="shared" si="30"/>
        <v>0</v>
      </c>
      <c r="P25" s="20">
        <f t="shared" si="7"/>
        <v>0</v>
      </c>
      <c r="Q25" s="21">
        <f t="shared" si="8"/>
        <v>0</v>
      </c>
      <c r="R25" s="22">
        <f t="shared" si="31"/>
        <v>20</v>
      </c>
      <c r="S25" s="22">
        <f t="shared" si="86"/>
        <v>293.14999999999998</v>
      </c>
      <c r="T25" s="23">
        <f t="shared" si="51"/>
        <v>-1.4309718006346939E-2</v>
      </c>
      <c r="U25" s="24">
        <f t="shared" si="87"/>
        <v>-14.309718006346939</v>
      </c>
      <c r="V25" s="25">
        <f t="shared" si="10"/>
        <v>-1.41991698828332E-2</v>
      </c>
      <c r="W25" s="26">
        <f t="shared" si="88"/>
        <v>-14.1991698828332</v>
      </c>
      <c r="X25" s="15">
        <f t="shared" si="34"/>
        <v>3</v>
      </c>
      <c r="Y25" s="15">
        <f t="shared" si="35"/>
        <v>20</v>
      </c>
      <c r="Z25" s="15">
        <f t="shared" si="36"/>
        <v>293.14999999999998</v>
      </c>
      <c r="AA25" s="15">
        <v>1.821E-5</v>
      </c>
      <c r="AB25" s="15">
        <v>1.1890000000000001</v>
      </c>
      <c r="AC25" s="15">
        <f t="shared" si="89"/>
        <v>1.531539108494533E-5</v>
      </c>
      <c r="AD25" s="15">
        <v>1006</v>
      </c>
      <c r="AE25" s="15">
        <v>2.588E-2</v>
      </c>
      <c r="AF25" s="27">
        <f t="shared" si="90"/>
        <v>391.7627677100495</v>
      </c>
      <c r="AG25" s="28">
        <f t="shared" si="91"/>
        <v>0.70785394126738799</v>
      </c>
      <c r="AH25" s="27">
        <f t="shared" si="92"/>
        <v>277.31081916537875</v>
      </c>
      <c r="AI25" s="28">
        <f t="shared" si="58"/>
        <v>0.3</v>
      </c>
      <c r="AJ25" s="28">
        <f t="shared" si="17"/>
        <v>10.936654367697962</v>
      </c>
      <c r="AK25" s="28">
        <f t="shared" si="18"/>
        <v>1.1390790367228607</v>
      </c>
      <c r="AL25" s="28">
        <f t="shared" si="19"/>
        <v>1.013080265757788</v>
      </c>
      <c r="AM25" s="28">
        <f t="shared" si="93"/>
        <v>10.026900729562133</v>
      </c>
      <c r="AN25" s="29">
        <f t="shared" si="21"/>
        <v>129.748095440534</v>
      </c>
      <c r="AO25" s="30">
        <f t="shared" si="22"/>
        <v>0.31623718999876854</v>
      </c>
      <c r="AP25" s="29">
        <f t="shared" si="23"/>
        <v>-0.33043635988160175</v>
      </c>
      <c r="AQ25" s="31">
        <f t="shared" si="41"/>
        <v>-0.61317161885548244</v>
      </c>
      <c r="AR25" s="32"/>
    </row>
    <row r="26" spans="1:50" x14ac:dyDescent="0.3">
      <c r="A26" s="29">
        <f t="shared" si="42"/>
        <v>9</v>
      </c>
      <c r="B26" s="31">
        <f t="shared" si="79"/>
        <v>27.145048154144948</v>
      </c>
      <c r="C26" s="31">
        <f t="shared" si="43"/>
        <v>-0.7416306501846649</v>
      </c>
      <c r="D26" s="42">
        <f t="shared" si="25"/>
        <v>2</v>
      </c>
      <c r="E26" s="18">
        <f t="shared" si="26"/>
        <v>2E-3</v>
      </c>
      <c r="F26" s="18">
        <f t="shared" si="80"/>
        <v>50</v>
      </c>
      <c r="G26" s="18">
        <f t="shared" si="81"/>
        <v>0.05</v>
      </c>
      <c r="H26" s="18">
        <f t="shared" si="82"/>
        <v>3.1415926535897936E-4</v>
      </c>
      <c r="I26" s="18">
        <f t="shared" si="83"/>
        <v>0.5</v>
      </c>
      <c r="J26" s="19">
        <f t="shared" si="3"/>
        <v>110.31511829857509</v>
      </c>
      <c r="K26" s="19">
        <f t="shared" si="28"/>
        <v>1</v>
      </c>
      <c r="L26" s="19">
        <f t="shared" si="29"/>
        <v>1E-3</v>
      </c>
      <c r="M26" s="19">
        <f t="shared" si="84"/>
        <v>1.1031511829857508E-4</v>
      </c>
      <c r="N26" s="19">
        <f t="shared" si="85"/>
        <v>0.11031511829857508</v>
      </c>
      <c r="O26" s="33">
        <f t="shared" si="30"/>
        <v>0</v>
      </c>
      <c r="P26" s="20">
        <f t="shared" si="7"/>
        <v>0</v>
      </c>
      <c r="Q26" s="21">
        <f t="shared" si="8"/>
        <v>0</v>
      </c>
      <c r="R26" s="22">
        <f t="shared" si="31"/>
        <v>20</v>
      </c>
      <c r="S26" s="22">
        <f t="shared" si="86"/>
        <v>293.14999999999998</v>
      </c>
      <c r="T26" s="23">
        <f t="shared" si="51"/>
        <v>-1.3137645716293164E-2</v>
      </c>
      <c r="U26" s="24">
        <f t="shared" si="87"/>
        <v>-13.137645716293164</v>
      </c>
      <c r="V26" s="25">
        <f t="shared" si="10"/>
        <v>-1.3027330597994588E-2</v>
      </c>
      <c r="W26" s="26">
        <f t="shared" si="88"/>
        <v>-13.027330597994588</v>
      </c>
      <c r="X26" s="15">
        <f t="shared" si="34"/>
        <v>3</v>
      </c>
      <c r="Y26" s="15">
        <f t="shared" si="35"/>
        <v>20</v>
      </c>
      <c r="Z26" s="15">
        <f t="shared" si="36"/>
        <v>293.14999999999998</v>
      </c>
      <c r="AA26" s="15">
        <v>1.821E-5</v>
      </c>
      <c r="AB26" s="15">
        <v>1.1890000000000001</v>
      </c>
      <c r="AC26" s="15">
        <f t="shared" si="89"/>
        <v>1.531539108494533E-5</v>
      </c>
      <c r="AD26" s="15">
        <v>1006</v>
      </c>
      <c r="AE26" s="15">
        <v>2.588E-2</v>
      </c>
      <c r="AF26" s="27">
        <f t="shared" si="90"/>
        <v>391.7627677100495</v>
      </c>
      <c r="AG26" s="28">
        <f t="shared" si="91"/>
        <v>0.70785394126738799</v>
      </c>
      <c r="AH26" s="27">
        <f t="shared" si="92"/>
        <v>277.31081916537875</v>
      </c>
      <c r="AI26" s="28">
        <f t="shared" si="58"/>
        <v>0.3</v>
      </c>
      <c r="AJ26" s="28">
        <f t="shared" si="17"/>
        <v>10.936654367697962</v>
      </c>
      <c r="AK26" s="28">
        <f t="shared" si="18"/>
        <v>1.1390790367228607</v>
      </c>
      <c r="AL26" s="28">
        <f t="shared" si="19"/>
        <v>1.013080265757788</v>
      </c>
      <c r="AM26" s="28">
        <f t="shared" si="93"/>
        <v>10.026900729562133</v>
      </c>
      <c r="AN26" s="29">
        <f t="shared" si="21"/>
        <v>129.748095440534</v>
      </c>
      <c r="AO26" s="30">
        <f t="shared" si="22"/>
        <v>0.29124335437572052</v>
      </c>
      <c r="AP26" s="29">
        <f t="shared" si="23"/>
        <v>-0.30427068497371512</v>
      </c>
      <c r="AQ26" s="31">
        <f t="shared" si="41"/>
        <v>-0.56461749107286241</v>
      </c>
      <c r="AR26" s="32"/>
    </row>
    <row r="27" spans="1:50" x14ac:dyDescent="0.3">
      <c r="A27" s="29">
        <f t="shared" si="42"/>
        <v>10</v>
      </c>
      <c r="B27" s="31">
        <f t="shared" si="79"/>
        <v>26.580430663072086</v>
      </c>
      <c r="C27" s="31">
        <f t="shared" si="43"/>
        <v>-0.82395000759185588</v>
      </c>
      <c r="D27" s="42">
        <f t="shared" si="25"/>
        <v>2</v>
      </c>
      <c r="E27" s="18">
        <f t="shared" si="26"/>
        <v>2E-3</v>
      </c>
      <c r="F27" s="18">
        <f t="shared" si="80"/>
        <v>50</v>
      </c>
      <c r="G27" s="18">
        <f t="shared" si="81"/>
        <v>0.05</v>
      </c>
      <c r="H27" s="18">
        <f t="shared" si="82"/>
        <v>3.1415926535897936E-4</v>
      </c>
      <c r="I27" s="18">
        <f t="shared" si="83"/>
        <v>0.5</v>
      </c>
      <c r="J27" s="19">
        <f t="shared" si="3"/>
        <v>110.10056365196739</v>
      </c>
      <c r="K27" s="19">
        <f t="shared" si="28"/>
        <v>1</v>
      </c>
      <c r="L27" s="19">
        <f t="shared" si="29"/>
        <v>1E-3</v>
      </c>
      <c r="M27" s="19">
        <f t="shared" si="84"/>
        <v>1.1010056365196739E-4</v>
      </c>
      <c r="N27" s="19">
        <f t="shared" si="85"/>
        <v>0.1101005636519674</v>
      </c>
      <c r="O27" s="33">
        <f t="shared" si="30"/>
        <v>0</v>
      </c>
      <c r="P27" s="20">
        <f t="shared" si="7"/>
        <v>0</v>
      </c>
      <c r="Q27" s="21">
        <f t="shared" si="8"/>
        <v>0</v>
      </c>
      <c r="R27" s="22">
        <f t="shared" si="31"/>
        <v>20</v>
      </c>
      <c r="S27" s="22">
        <f t="shared" si="86"/>
        <v>293.14999999999998</v>
      </c>
      <c r="T27" s="23">
        <f t="shared" si="51"/>
        <v>-1.2064714964548778E-2</v>
      </c>
      <c r="U27" s="24">
        <f t="shared" si="87"/>
        <v>-12.064714964548779</v>
      </c>
      <c r="V27" s="25">
        <f t="shared" si="10"/>
        <v>-1.1954614400896811E-2</v>
      </c>
      <c r="W27" s="26">
        <f t="shared" si="88"/>
        <v>-11.95461440089681</v>
      </c>
      <c r="X27" s="15">
        <f t="shared" si="34"/>
        <v>3</v>
      </c>
      <c r="Y27" s="15">
        <f t="shared" si="35"/>
        <v>20</v>
      </c>
      <c r="Z27" s="15">
        <f t="shared" si="36"/>
        <v>293.14999999999998</v>
      </c>
      <c r="AA27" s="15">
        <v>1.821E-5</v>
      </c>
      <c r="AB27" s="15">
        <v>1.1890000000000001</v>
      </c>
      <c r="AC27" s="15">
        <f t="shared" si="89"/>
        <v>1.531539108494533E-5</v>
      </c>
      <c r="AD27" s="15">
        <v>1006</v>
      </c>
      <c r="AE27" s="15">
        <v>2.588E-2</v>
      </c>
      <c r="AF27" s="27">
        <f t="shared" si="90"/>
        <v>391.7627677100495</v>
      </c>
      <c r="AG27" s="28">
        <f t="shared" si="91"/>
        <v>0.70785394126738799</v>
      </c>
      <c r="AH27" s="27">
        <f t="shared" si="92"/>
        <v>277.31081916537875</v>
      </c>
      <c r="AI27" s="28">
        <f t="shared" si="58"/>
        <v>0.3</v>
      </c>
      <c r="AJ27" s="28">
        <f t="shared" si="17"/>
        <v>10.936654367697962</v>
      </c>
      <c r="AK27" s="28">
        <f t="shared" si="18"/>
        <v>1.1390790367228607</v>
      </c>
      <c r="AL27" s="28">
        <f t="shared" si="19"/>
        <v>1.013080265757788</v>
      </c>
      <c r="AM27" s="28">
        <f t="shared" si="93"/>
        <v>10.026900729562133</v>
      </c>
      <c r="AN27" s="29">
        <f t="shared" si="21"/>
        <v>129.748095440534</v>
      </c>
      <c r="AO27" s="30">
        <f t="shared" si="22"/>
        <v>0.26822866105362314</v>
      </c>
      <c r="AP27" s="29">
        <f t="shared" si="23"/>
        <v>-0.28018327545451993</v>
      </c>
      <c r="AQ27" s="31">
        <f t="shared" si="41"/>
        <v>-0.51991988002844824</v>
      </c>
      <c r="AR27" s="32"/>
    </row>
    <row r="28" spans="1:50" x14ac:dyDescent="0.3">
      <c r="A28" s="29">
        <f t="shared" si="42"/>
        <v>11</v>
      </c>
      <c r="B28" s="31">
        <f t="shared" si="79"/>
        <v>26.060510783043636</v>
      </c>
      <c r="C28" s="31">
        <f t="shared" si="43"/>
        <v>-0.90625611694202679</v>
      </c>
      <c r="D28" s="42">
        <f t="shared" si="25"/>
        <v>2</v>
      </c>
      <c r="E28" s="18">
        <f t="shared" si="26"/>
        <v>2E-3</v>
      </c>
      <c r="F28" s="18">
        <f t="shared" si="80"/>
        <v>50</v>
      </c>
      <c r="G28" s="18">
        <f t="shared" si="81"/>
        <v>0.05</v>
      </c>
      <c r="H28" s="18">
        <f t="shared" si="82"/>
        <v>3.1415926535897936E-4</v>
      </c>
      <c r="I28" s="18">
        <f t="shared" si="83"/>
        <v>0.5</v>
      </c>
      <c r="J28" s="19">
        <f t="shared" si="3"/>
        <v>109.90299409755659</v>
      </c>
      <c r="K28" s="19">
        <f t="shared" si="28"/>
        <v>1</v>
      </c>
      <c r="L28" s="19">
        <f t="shared" si="29"/>
        <v>1E-3</v>
      </c>
      <c r="M28" s="19">
        <f t="shared" si="84"/>
        <v>1.0990299409755658E-4</v>
      </c>
      <c r="N28" s="19">
        <f t="shared" si="85"/>
        <v>0.10990299409755658</v>
      </c>
      <c r="O28" s="33">
        <f t="shared" si="30"/>
        <v>0</v>
      </c>
      <c r="P28" s="20">
        <f t="shared" si="7"/>
        <v>0</v>
      </c>
      <c r="Q28" s="21">
        <f t="shared" si="8"/>
        <v>0</v>
      </c>
      <c r="R28" s="22">
        <f t="shared" si="31"/>
        <v>20</v>
      </c>
      <c r="S28" s="22">
        <f t="shared" si="86"/>
        <v>293.14999999999998</v>
      </c>
      <c r="T28" s="23">
        <f t="shared" si="51"/>
        <v>-1.1082069943987706E-2</v>
      </c>
      <c r="U28" s="24">
        <f t="shared" si="87"/>
        <v>-11.082069943987706</v>
      </c>
      <c r="V28" s="25">
        <f t="shared" si="10"/>
        <v>-1.0972166949890149E-2</v>
      </c>
      <c r="W28" s="26">
        <f t="shared" si="88"/>
        <v>-10.97216694989015</v>
      </c>
      <c r="X28" s="15">
        <f t="shared" si="34"/>
        <v>3</v>
      </c>
      <c r="Y28" s="15">
        <f t="shared" si="35"/>
        <v>20</v>
      </c>
      <c r="Z28" s="15">
        <f t="shared" si="36"/>
        <v>293.14999999999998</v>
      </c>
      <c r="AA28" s="15">
        <v>1.821E-5</v>
      </c>
      <c r="AB28" s="15">
        <v>1.1890000000000001</v>
      </c>
      <c r="AC28" s="15">
        <f t="shared" si="89"/>
        <v>1.531539108494533E-5</v>
      </c>
      <c r="AD28" s="15">
        <v>1006</v>
      </c>
      <c r="AE28" s="15">
        <v>2.588E-2</v>
      </c>
      <c r="AF28" s="27">
        <f t="shared" si="90"/>
        <v>391.7627677100495</v>
      </c>
      <c r="AG28" s="28">
        <f t="shared" si="91"/>
        <v>0.70785394126738799</v>
      </c>
      <c r="AH28" s="27">
        <f t="shared" si="92"/>
        <v>277.31081916537875</v>
      </c>
      <c r="AI28" s="28">
        <f t="shared" si="58"/>
        <v>0.3</v>
      </c>
      <c r="AJ28" s="28">
        <f t="shared" si="17"/>
        <v>10.936654367697962</v>
      </c>
      <c r="AK28" s="28">
        <f t="shared" si="18"/>
        <v>1.1390790367228607</v>
      </c>
      <c r="AL28" s="28">
        <f t="shared" si="19"/>
        <v>1.013080265757788</v>
      </c>
      <c r="AM28" s="28">
        <f t="shared" si="93"/>
        <v>10.026900729562133</v>
      </c>
      <c r="AN28" s="29">
        <f t="shared" si="21"/>
        <v>129.748095440534</v>
      </c>
      <c r="AO28" s="30">
        <f t="shared" si="22"/>
        <v>0.24703591236959013</v>
      </c>
      <c r="AP28" s="29">
        <f t="shared" si="23"/>
        <v>-0.25800807931948028</v>
      </c>
      <c r="AQ28" s="31">
        <f t="shared" si="41"/>
        <v>-0.47877065263279456</v>
      </c>
      <c r="AR28" s="32"/>
    </row>
    <row r="29" spans="1:50" x14ac:dyDescent="0.3">
      <c r="A29" s="29">
        <f t="shared" si="42"/>
        <v>12</v>
      </c>
      <c r="B29" s="31">
        <f t="shared" si="79"/>
        <v>25.581740130410843</v>
      </c>
      <c r="C29" s="31">
        <f t="shared" si="43"/>
        <v>-0.98854962199640095</v>
      </c>
      <c r="D29" s="42">
        <f t="shared" si="25"/>
        <v>2</v>
      </c>
      <c r="E29" s="18">
        <f t="shared" si="26"/>
        <v>2E-3</v>
      </c>
      <c r="F29" s="18">
        <f t="shared" si="80"/>
        <v>50</v>
      </c>
      <c r="G29" s="18">
        <f t="shared" si="81"/>
        <v>0.05</v>
      </c>
      <c r="H29" s="18">
        <f t="shared" si="82"/>
        <v>3.1415926535897936E-4</v>
      </c>
      <c r="I29" s="18">
        <f t="shared" si="83"/>
        <v>0.5</v>
      </c>
      <c r="J29" s="19">
        <f t="shared" si="3"/>
        <v>109.72106124955612</v>
      </c>
      <c r="K29" s="19">
        <f t="shared" si="28"/>
        <v>1</v>
      </c>
      <c r="L29" s="19">
        <f t="shared" si="29"/>
        <v>1E-3</v>
      </c>
      <c r="M29" s="19">
        <f t="shared" si="84"/>
        <v>1.0972106124955612E-4</v>
      </c>
      <c r="N29" s="19">
        <f t="shared" si="85"/>
        <v>0.10972106124955612</v>
      </c>
      <c r="O29" s="33">
        <f t="shared" si="30"/>
        <v>0</v>
      </c>
      <c r="P29" s="20">
        <f t="shared" si="7"/>
        <v>0</v>
      </c>
      <c r="Q29" s="21">
        <f t="shared" si="8"/>
        <v>0</v>
      </c>
      <c r="R29" s="22">
        <f t="shared" si="31"/>
        <v>20</v>
      </c>
      <c r="S29" s="22">
        <f t="shared" si="86"/>
        <v>293.14999999999998</v>
      </c>
      <c r="T29" s="23">
        <f t="shared" si="51"/>
        <v>-1.0181715671336831E-2</v>
      </c>
      <c r="U29" s="24">
        <f t="shared" si="87"/>
        <v>-10.18171567133683</v>
      </c>
      <c r="V29" s="25">
        <f t="shared" si="10"/>
        <v>-1.0071994610087275E-2</v>
      </c>
      <c r="W29" s="26">
        <f t="shared" si="88"/>
        <v>-10.071994610087275</v>
      </c>
      <c r="X29" s="15">
        <f t="shared" si="34"/>
        <v>3</v>
      </c>
      <c r="Y29" s="15">
        <f t="shared" si="35"/>
        <v>20</v>
      </c>
      <c r="Z29" s="15">
        <f t="shared" si="36"/>
        <v>293.14999999999998</v>
      </c>
      <c r="AA29" s="15">
        <v>1.821E-5</v>
      </c>
      <c r="AB29" s="15">
        <v>1.1890000000000001</v>
      </c>
      <c r="AC29" s="15">
        <f t="shared" si="89"/>
        <v>1.531539108494533E-5</v>
      </c>
      <c r="AD29" s="15">
        <v>1006</v>
      </c>
      <c r="AE29" s="15">
        <v>2.588E-2</v>
      </c>
      <c r="AF29" s="27">
        <f t="shared" si="90"/>
        <v>391.7627677100495</v>
      </c>
      <c r="AG29" s="28">
        <f t="shared" si="91"/>
        <v>0.70785394126738799</v>
      </c>
      <c r="AH29" s="27">
        <f t="shared" si="92"/>
        <v>277.31081916537875</v>
      </c>
      <c r="AI29" s="28">
        <f t="shared" si="58"/>
        <v>0.3</v>
      </c>
      <c r="AJ29" s="28">
        <f t="shared" si="17"/>
        <v>10.936654367697962</v>
      </c>
      <c r="AK29" s="28">
        <f t="shared" si="18"/>
        <v>1.1390790367228607</v>
      </c>
      <c r="AL29" s="28">
        <f t="shared" si="19"/>
        <v>1.013080265757788</v>
      </c>
      <c r="AM29" s="28">
        <f t="shared" si="93"/>
        <v>10.026900729562133</v>
      </c>
      <c r="AN29" s="29">
        <f t="shared" si="21"/>
        <v>129.748095440534</v>
      </c>
      <c r="AO29" s="30">
        <f t="shared" si="22"/>
        <v>0.22752047064810405</v>
      </c>
      <c r="AP29" s="29">
        <f t="shared" si="23"/>
        <v>-0.23759246525819133</v>
      </c>
      <c r="AQ29" s="31">
        <f t="shared" si="41"/>
        <v>-0.44088657980141882</v>
      </c>
      <c r="AR29" s="32"/>
    </row>
    <row r="30" spans="1:50" x14ac:dyDescent="0.3">
      <c r="A30" s="29">
        <f t="shared" si="42"/>
        <v>13</v>
      </c>
      <c r="B30" s="31">
        <f t="shared" si="79"/>
        <v>25.140853550609425</v>
      </c>
      <c r="C30" s="31">
        <f t="shared" si="43"/>
        <v>-1.0708310749917942</v>
      </c>
      <c r="D30" s="42">
        <f t="shared" si="25"/>
        <v>2</v>
      </c>
      <c r="E30" s="18">
        <f t="shared" si="26"/>
        <v>2E-3</v>
      </c>
      <c r="F30" s="18">
        <f t="shared" si="80"/>
        <v>50</v>
      </c>
      <c r="G30" s="18">
        <f t="shared" si="81"/>
        <v>0.05</v>
      </c>
      <c r="H30" s="18">
        <f t="shared" si="82"/>
        <v>3.1415926535897936E-4</v>
      </c>
      <c r="I30" s="18">
        <f t="shared" si="83"/>
        <v>0.5</v>
      </c>
      <c r="J30" s="19">
        <f t="shared" si="3"/>
        <v>109.55352434923158</v>
      </c>
      <c r="K30" s="19">
        <f t="shared" si="28"/>
        <v>1</v>
      </c>
      <c r="L30" s="19">
        <f t="shared" si="29"/>
        <v>1E-3</v>
      </c>
      <c r="M30" s="19">
        <f t="shared" si="84"/>
        <v>1.0955352434923157E-4</v>
      </c>
      <c r="N30" s="19">
        <f t="shared" si="85"/>
        <v>0.10955352434923157</v>
      </c>
      <c r="O30" s="33">
        <f t="shared" si="30"/>
        <v>0</v>
      </c>
      <c r="P30" s="20">
        <f t="shared" si="7"/>
        <v>0</v>
      </c>
      <c r="Q30" s="21">
        <f t="shared" si="8"/>
        <v>0</v>
      </c>
      <c r="R30" s="22">
        <f t="shared" si="31"/>
        <v>20</v>
      </c>
      <c r="S30" s="22">
        <f t="shared" si="86"/>
        <v>293.14999999999998</v>
      </c>
      <c r="T30" s="23">
        <f t="shared" si="51"/>
        <v>-9.3564242687263627E-3</v>
      </c>
      <c r="U30" s="24">
        <f t="shared" si="87"/>
        <v>-9.3564242687263626</v>
      </c>
      <c r="V30" s="25">
        <f t="shared" si="10"/>
        <v>-9.2468707443771319E-3</v>
      </c>
      <c r="W30" s="26">
        <f t="shared" si="88"/>
        <v>-9.2468707443771319</v>
      </c>
      <c r="X30" s="15">
        <f t="shared" si="34"/>
        <v>3</v>
      </c>
      <c r="Y30" s="15">
        <f t="shared" si="35"/>
        <v>20</v>
      </c>
      <c r="Z30" s="15">
        <f t="shared" si="36"/>
        <v>293.14999999999998</v>
      </c>
      <c r="AA30" s="15">
        <v>1.821E-5</v>
      </c>
      <c r="AB30" s="15">
        <v>1.1890000000000001</v>
      </c>
      <c r="AC30" s="15">
        <f t="shared" si="89"/>
        <v>1.531539108494533E-5</v>
      </c>
      <c r="AD30" s="15">
        <v>1006</v>
      </c>
      <c r="AE30" s="15">
        <v>2.588E-2</v>
      </c>
      <c r="AF30" s="27">
        <f t="shared" si="90"/>
        <v>391.7627677100495</v>
      </c>
      <c r="AG30" s="28">
        <f t="shared" si="91"/>
        <v>0.70785394126738799</v>
      </c>
      <c r="AH30" s="27">
        <f t="shared" si="92"/>
        <v>277.31081916537875</v>
      </c>
      <c r="AI30" s="28">
        <f t="shared" si="58"/>
        <v>0.3</v>
      </c>
      <c r="AJ30" s="28">
        <f t="shared" si="17"/>
        <v>10.936654367697962</v>
      </c>
      <c r="AK30" s="28">
        <f t="shared" si="18"/>
        <v>1.1390790367228607</v>
      </c>
      <c r="AL30" s="28">
        <f t="shared" si="19"/>
        <v>1.013080265757788</v>
      </c>
      <c r="AM30" s="28">
        <f t="shared" si="93"/>
        <v>10.026900729562133</v>
      </c>
      <c r="AN30" s="29">
        <f t="shared" si="21"/>
        <v>129.748095440534</v>
      </c>
      <c r="AO30" s="30">
        <f t="shared" si="22"/>
        <v>0.20954924307476513</v>
      </c>
      <c r="AP30" s="29">
        <f t="shared" si="23"/>
        <v>-0.21879611381914227</v>
      </c>
      <c r="AQ30" s="31">
        <f t="shared" si="41"/>
        <v>-0.40600727885346033</v>
      </c>
      <c r="AR30" s="32"/>
    </row>
    <row r="31" spans="1:50" x14ac:dyDescent="0.3">
      <c r="A31" s="29">
        <f t="shared" si="42"/>
        <v>14</v>
      </c>
      <c r="B31" s="31">
        <f t="shared" si="79"/>
        <v>24.734846271755963</v>
      </c>
      <c r="C31" s="31">
        <f t="shared" si="43"/>
        <v>-1.1531009413574294</v>
      </c>
      <c r="D31" s="42">
        <f t="shared" si="25"/>
        <v>2</v>
      </c>
      <c r="E31" s="18">
        <f t="shared" si="26"/>
        <v>2E-3</v>
      </c>
      <c r="F31" s="18">
        <f t="shared" ref="F31:F65" si="94">F30</f>
        <v>50</v>
      </c>
      <c r="G31" s="18">
        <f t="shared" ref="G31:G65" si="95">G30</f>
        <v>0.05</v>
      </c>
      <c r="H31" s="18">
        <f t="shared" ref="H31:H65" si="96">H30</f>
        <v>3.1415926535897936E-4</v>
      </c>
      <c r="I31" s="18">
        <f t="shared" ref="I31:I65" si="97">I30</f>
        <v>0.5</v>
      </c>
      <c r="J31" s="19">
        <f t="shared" si="3"/>
        <v>109.39924158326727</v>
      </c>
      <c r="K31" s="19">
        <f t="shared" si="28"/>
        <v>1</v>
      </c>
      <c r="L31" s="19">
        <f t="shared" si="29"/>
        <v>1E-3</v>
      </c>
      <c r="M31" s="19">
        <f t="shared" ref="M31:M65" si="98">L31^2*J31</f>
        <v>1.0939924158326727E-4</v>
      </c>
      <c r="N31" s="19">
        <f t="shared" ref="N31:N65" si="99">1000*M31</f>
        <v>0.10939924158326726</v>
      </c>
      <c r="O31" s="33">
        <f t="shared" si="30"/>
        <v>0</v>
      </c>
      <c r="P31" s="20">
        <f t="shared" si="7"/>
        <v>0</v>
      </c>
      <c r="Q31" s="21">
        <f t="shared" si="8"/>
        <v>0</v>
      </c>
      <c r="R31" s="22">
        <f t="shared" si="31"/>
        <v>20</v>
      </c>
      <c r="S31" s="22">
        <f t="shared" ref="S31:S65" si="100">R31+273.15</f>
        <v>293.14999999999998</v>
      </c>
      <c r="T31" s="23">
        <f t="shared" si="51"/>
        <v>-8.599652825485268E-3</v>
      </c>
      <c r="U31" s="24">
        <f t="shared" ref="U31:U65" si="101">1000*T31</f>
        <v>-8.5996528254852684</v>
      </c>
      <c r="V31" s="25">
        <f t="shared" si="10"/>
        <v>-8.4902535839020011E-3</v>
      </c>
      <c r="W31" s="26">
        <f t="shared" ref="W31:W65" si="102">1000*V31</f>
        <v>-8.4902535839020015</v>
      </c>
      <c r="X31" s="15">
        <f t="shared" si="34"/>
        <v>3</v>
      </c>
      <c r="Y31" s="15">
        <f t="shared" si="35"/>
        <v>20</v>
      </c>
      <c r="Z31" s="15">
        <f t="shared" si="36"/>
        <v>293.14999999999998</v>
      </c>
      <c r="AA31" s="15">
        <v>1.821E-5</v>
      </c>
      <c r="AB31" s="15">
        <v>1.1890000000000001</v>
      </c>
      <c r="AC31" s="15">
        <f t="shared" ref="AC31:AC65" si="103">AA31/AB31</f>
        <v>1.531539108494533E-5</v>
      </c>
      <c r="AD31" s="15">
        <v>1006</v>
      </c>
      <c r="AE31" s="15">
        <v>2.588E-2</v>
      </c>
      <c r="AF31" s="27">
        <f t="shared" ref="AF31:AF65" si="104">X31*E31/AC31</f>
        <v>391.7627677100495</v>
      </c>
      <c r="AG31" s="28">
        <f t="shared" ref="AG31:AG65" si="105">AA31*AD31/AE31</f>
        <v>0.70785394126738799</v>
      </c>
      <c r="AH31" s="27">
        <f t="shared" ref="AH31:AH65" si="106">AF31*AG31</f>
        <v>277.31081916537875</v>
      </c>
      <c r="AI31" s="28">
        <f t="shared" si="58"/>
        <v>0.3</v>
      </c>
      <c r="AJ31" s="28">
        <f t="shared" si="17"/>
        <v>10.936654367697962</v>
      </c>
      <c r="AK31" s="28">
        <f t="shared" si="18"/>
        <v>1.1390790367228607</v>
      </c>
      <c r="AL31" s="28">
        <f t="shared" si="19"/>
        <v>1.013080265757788</v>
      </c>
      <c r="AM31" s="28">
        <f t="shared" ref="AM31:AM65" si="107">AI31+(AJ31/AK31)*AL31</f>
        <v>10.026900729562133</v>
      </c>
      <c r="AN31" s="29">
        <f t="shared" si="21"/>
        <v>129.748095440534</v>
      </c>
      <c r="AO31" s="30">
        <f t="shared" si="22"/>
        <v>0.19299975044109494</v>
      </c>
      <c r="AP31" s="29">
        <f t="shared" si="23"/>
        <v>-0.20149000402499695</v>
      </c>
      <c r="AQ31" s="31">
        <f t="shared" si="41"/>
        <v>-0.37389333303233752</v>
      </c>
      <c r="AR31" s="32"/>
    </row>
    <row r="32" spans="1:50" x14ac:dyDescent="0.3">
      <c r="A32" s="29">
        <f t="shared" si="42"/>
        <v>15</v>
      </c>
      <c r="B32" s="31">
        <f t="shared" si="79"/>
        <v>24.360952938723624</v>
      </c>
      <c r="C32" s="31">
        <f t="shared" si="43"/>
        <v>-1.2353596036954457</v>
      </c>
      <c r="D32" s="42">
        <f t="shared" si="25"/>
        <v>2</v>
      </c>
      <c r="E32" s="18">
        <f t="shared" si="26"/>
        <v>2E-3</v>
      </c>
      <c r="F32" s="18">
        <f t="shared" si="94"/>
        <v>50</v>
      </c>
      <c r="G32" s="18">
        <f t="shared" si="95"/>
        <v>0.05</v>
      </c>
      <c r="H32" s="18">
        <f t="shared" si="96"/>
        <v>3.1415926535897936E-4</v>
      </c>
      <c r="I32" s="18">
        <f t="shared" si="97"/>
        <v>0.5</v>
      </c>
      <c r="J32" s="19">
        <f t="shared" si="3"/>
        <v>109.25716211671498</v>
      </c>
      <c r="K32" s="19">
        <f t="shared" si="28"/>
        <v>1</v>
      </c>
      <c r="L32" s="19">
        <f t="shared" si="29"/>
        <v>1E-3</v>
      </c>
      <c r="M32" s="19">
        <f t="shared" si="98"/>
        <v>1.0925716211671498E-4</v>
      </c>
      <c r="N32" s="19">
        <f t="shared" si="99"/>
        <v>0.10925716211671498</v>
      </c>
      <c r="O32" s="33">
        <f t="shared" si="30"/>
        <v>0</v>
      </c>
      <c r="P32" s="20">
        <f t="shared" si="7"/>
        <v>0</v>
      </c>
      <c r="Q32" s="21">
        <f t="shared" si="8"/>
        <v>0</v>
      </c>
      <c r="R32" s="22">
        <f t="shared" si="31"/>
        <v>20</v>
      </c>
      <c r="S32" s="22">
        <f t="shared" si="100"/>
        <v>293.14999999999998</v>
      </c>
      <c r="T32" s="23">
        <f t="shared" si="51"/>
        <v>-7.9054712302907872E-3</v>
      </c>
      <c r="U32" s="24">
        <f t="shared" si="101"/>
        <v>-7.9054712302907868</v>
      </c>
      <c r="V32" s="25">
        <f t="shared" si="10"/>
        <v>-7.7962140681740724E-3</v>
      </c>
      <c r="W32" s="26">
        <f t="shared" si="102"/>
        <v>-7.7962140681740726</v>
      </c>
      <c r="X32" s="15">
        <f t="shared" si="34"/>
        <v>3</v>
      </c>
      <c r="Y32" s="15">
        <f t="shared" si="35"/>
        <v>20</v>
      </c>
      <c r="Z32" s="15">
        <f t="shared" si="36"/>
        <v>293.14999999999998</v>
      </c>
      <c r="AA32" s="15">
        <v>1.821E-5</v>
      </c>
      <c r="AB32" s="15">
        <v>1.1890000000000001</v>
      </c>
      <c r="AC32" s="15">
        <f t="shared" si="103"/>
        <v>1.531539108494533E-5</v>
      </c>
      <c r="AD32" s="15">
        <v>1006</v>
      </c>
      <c r="AE32" s="15">
        <v>2.588E-2</v>
      </c>
      <c r="AF32" s="27">
        <f t="shared" si="104"/>
        <v>391.7627677100495</v>
      </c>
      <c r="AG32" s="28">
        <f t="shared" si="105"/>
        <v>0.70785394126738799</v>
      </c>
      <c r="AH32" s="27">
        <f t="shared" si="106"/>
        <v>277.31081916537875</v>
      </c>
      <c r="AI32" s="28">
        <f t="shared" si="58"/>
        <v>0.3</v>
      </c>
      <c r="AJ32" s="28">
        <f t="shared" si="17"/>
        <v>10.936654367697962</v>
      </c>
      <c r="AK32" s="28">
        <f t="shared" si="18"/>
        <v>1.1390790367228607</v>
      </c>
      <c r="AL32" s="28">
        <f t="shared" si="19"/>
        <v>1.013080265757788</v>
      </c>
      <c r="AM32" s="28">
        <f t="shared" si="107"/>
        <v>10.026900729562133</v>
      </c>
      <c r="AN32" s="29">
        <f t="shared" si="21"/>
        <v>129.748095440534</v>
      </c>
      <c r="AO32" s="30">
        <f t="shared" si="22"/>
        <v>0.1777592725406226</v>
      </c>
      <c r="AP32" s="29">
        <f t="shared" si="23"/>
        <v>-0.18555548660879667</v>
      </c>
      <c r="AQ32" s="31">
        <f t="shared" si="41"/>
        <v>-0.34432457176383396</v>
      </c>
      <c r="AR32" s="32"/>
    </row>
    <row r="33" spans="1:49" x14ac:dyDescent="0.3">
      <c r="A33" s="29">
        <f t="shared" si="42"/>
        <v>16</v>
      </c>
      <c r="B33" s="31">
        <f t="shared" si="79"/>
        <v>24.01662836695979</v>
      </c>
      <c r="C33" s="31">
        <f t="shared" si="43"/>
        <v>-1.3176073650758489</v>
      </c>
      <c r="D33" s="42">
        <f t="shared" si="25"/>
        <v>2</v>
      </c>
      <c r="E33" s="18">
        <f t="shared" si="26"/>
        <v>2E-3</v>
      </c>
      <c r="F33" s="18">
        <f t="shared" si="94"/>
        <v>50</v>
      </c>
      <c r="G33" s="18">
        <f t="shared" si="95"/>
        <v>0.05</v>
      </c>
      <c r="H33" s="18">
        <f t="shared" si="96"/>
        <v>3.1415926535897936E-4</v>
      </c>
      <c r="I33" s="18">
        <f t="shared" si="97"/>
        <v>0.5</v>
      </c>
      <c r="J33" s="19">
        <f t="shared" si="3"/>
        <v>109.12631877944472</v>
      </c>
      <c r="K33" s="19">
        <f t="shared" si="28"/>
        <v>1</v>
      </c>
      <c r="L33" s="19">
        <f t="shared" si="29"/>
        <v>1E-3</v>
      </c>
      <c r="M33" s="19">
        <f t="shared" si="98"/>
        <v>1.0912631877944471E-4</v>
      </c>
      <c r="N33" s="19">
        <f t="shared" si="99"/>
        <v>0.1091263187794447</v>
      </c>
      <c r="O33" s="33">
        <f t="shared" si="30"/>
        <v>0</v>
      </c>
      <c r="P33" s="20">
        <f t="shared" si="7"/>
        <v>0</v>
      </c>
      <c r="Q33" s="21">
        <f t="shared" si="8"/>
        <v>0</v>
      </c>
      <c r="R33" s="22">
        <f t="shared" si="31"/>
        <v>20</v>
      </c>
      <c r="S33" s="22">
        <f t="shared" si="100"/>
        <v>293.14999999999998</v>
      </c>
      <c r="T33" s="23">
        <f t="shared" si="51"/>
        <v>-7.2684986102419941E-3</v>
      </c>
      <c r="U33" s="24">
        <f t="shared" si="101"/>
        <v>-7.268498610241994</v>
      </c>
      <c r="V33" s="25">
        <f t="shared" si="10"/>
        <v>-7.1593722914625492E-3</v>
      </c>
      <c r="W33" s="26">
        <f t="shared" si="102"/>
        <v>-7.1593722914625495</v>
      </c>
      <c r="X33" s="15">
        <f t="shared" si="34"/>
        <v>3</v>
      </c>
      <c r="Y33" s="15">
        <f t="shared" si="35"/>
        <v>20</v>
      </c>
      <c r="Z33" s="15">
        <f t="shared" si="36"/>
        <v>293.14999999999998</v>
      </c>
      <c r="AA33" s="15">
        <v>1.821E-5</v>
      </c>
      <c r="AB33" s="15">
        <v>1.1890000000000001</v>
      </c>
      <c r="AC33" s="15">
        <f t="shared" si="103"/>
        <v>1.531539108494533E-5</v>
      </c>
      <c r="AD33" s="15">
        <v>1006</v>
      </c>
      <c r="AE33" s="15">
        <v>2.588E-2</v>
      </c>
      <c r="AF33" s="27">
        <f t="shared" si="104"/>
        <v>391.7627677100495</v>
      </c>
      <c r="AG33" s="28">
        <f t="shared" si="105"/>
        <v>0.70785394126738799</v>
      </c>
      <c r="AH33" s="27">
        <f t="shared" si="106"/>
        <v>277.31081916537875</v>
      </c>
      <c r="AI33" s="28">
        <f t="shared" si="58"/>
        <v>0.3</v>
      </c>
      <c r="AJ33" s="28">
        <f t="shared" si="17"/>
        <v>10.936654367697962</v>
      </c>
      <c r="AK33" s="28">
        <f t="shared" si="18"/>
        <v>1.1390790367228607</v>
      </c>
      <c r="AL33" s="28">
        <f t="shared" si="19"/>
        <v>1.013080265757788</v>
      </c>
      <c r="AM33" s="28">
        <f t="shared" si="107"/>
        <v>10.026900729562133</v>
      </c>
      <c r="AN33" s="29">
        <f t="shared" si="21"/>
        <v>129.748095440534</v>
      </c>
      <c r="AO33" s="30">
        <f t="shared" si="22"/>
        <v>0.16372406366434547</v>
      </c>
      <c r="AP33" s="29">
        <f t="shared" si="23"/>
        <v>-0.17088343595580802</v>
      </c>
      <c r="AQ33" s="31">
        <f t="shared" si="41"/>
        <v>-0.3170984969636933</v>
      </c>
      <c r="AR33" s="32"/>
    </row>
    <row r="34" spans="1:49" x14ac:dyDescent="0.3">
      <c r="A34" s="29">
        <f t="shared" si="42"/>
        <v>17</v>
      </c>
      <c r="B34" s="31">
        <f t="shared" si="79"/>
        <v>23.699529869996095</v>
      </c>
      <c r="C34" s="31">
        <f t="shared" si="43"/>
        <v>-1.3998444516883295</v>
      </c>
      <c r="D34" s="42">
        <f t="shared" si="25"/>
        <v>2</v>
      </c>
      <c r="E34" s="18">
        <f t="shared" si="26"/>
        <v>2E-3</v>
      </c>
      <c r="F34" s="18">
        <f t="shared" si="94"/>
        <v>50</v>
      </c>
      <c r="G34" s="18">
        <f t="shared" si="95"/>
        <v>0.05</v>
      </c>
      <c r="H34" s="18">
        <f t="shared" si="96"/>
        <v>3.1415926535897936E-4</v>
      </c>
      <c r="I34" s="18">
        <f t="shared" si="97"/>
        <v>0.5</v>
      </c>
      <c r="J34" s="19">
        <f t="shared" si="3"/>
        <v>109.00582135059852</v>
      </c>
      <c r="K34" s="19">
        <f t="shared" si="28"/>
        <v>1</v>
      </c>
      <c r="L34" s="19">
        <f t="shared" si="29"/>
        <v>1E-3</v>
      </c>
      <c r="M34" s="19">
        <f t="shared" si="98"/>
        <v>1.0900582135059851E-4</v>
      </c>
      <c r="N34" s="19">
        <f t="shared" si="99"/>
        <v>0.10900582135059851</v>
      </c>
      <c r="O34" s="33">
        <f t="shared" si="30"/>
        <v>0</v>
      </c>
      <c r="P34" s="20">
        <f t="shared" si="7"/>
        <v>0</v>
      </c>
      <c r="Q34" s="21">
        <f t="shared" si="8"/>
        <v>0</v>
      </c>
      <c r="R34" s="22">
        <f t="shared" si="31"/>
        <v>20</v>
      </c>
      <c r="S34" s="22">
        <f t="shared" si="100"/>
        <v>293.14999999999998</v>
      </c>
      <c r="T34" s="23">
        <f t="shared" si="51"/>
        <v>-6.6838472191900668E-3</v>
      </c>
      <c r="U34" s="24">
        <f t="shared" si="101"/>
        <v>-6.6838472191900671</v>
      </c>
      <c r="V34" s="25">
        <f t="shared" si="10"/>
        <v>-6.5748413978394685E-3</v>
      </c>
      <c r="W34" s="26">
        <f t="shared" si="102"/>
        <v>-6.5748413978394682</v>
      </c>
      <c r="X34" s="15">
        <f t="shared" si="34"/>
        <v>3</v>
      </c>
      <c r="Y34" s="15">
        <f t="shared" si="35"/>
        <v>20</v>
      </c>
      <c r="Z34" s="15">
        <f t="shared" si="36"/>
        <v>293.14999999999998</v>
      </c>
      <c r="AA34" s="15">
        <v>1.821E-5</v>
      </c>
      <c r="AB34" s="15">
        <v>1.1890000000000001</v>
      </c>
      <c r="AC34" s="15">
        <f t="shared" si="103"/>
        <v>1.531539108494533E-5</v>
      </c>
      <c r="AD34" s="15">
        <v>1006</v>
      </c>
      <c r="AE34" s="15">
        <v>2.588E-2</v>
      </c>
      <c r="AF34" s="27">
        <f t="shared" si="104"/>
        <v>391.7627677100495</v>
      </c>
      <c r="AG34" s="28">
        <f t="shared" si="105"/>
        <v>0.70785394126738799</v>
      </c>
      <c r="AH34" s="27">
        <f t="shared" si="106"/>
        <v>277.31081916537875</v>
      </c>
      <c r="AI34" s="28">
        <f t="shared" si="58"/>
        <v>0.3</v>
      </c>
      <c r="AJ34" s="28">
        <f t="shared" si="17"/>
        <v>10.936654367697962</v>
      </c>
      <c r="AK34" s="28">
        <f t="shared" si="18"/>
        <v>1.1390790367228607</v>
      </c>
      <c r="AL34" s="28">
        <f t="shared" si="19"/>
        <v>1.013080265757788</v>
      </c>
      <c r="AM34" s="28">
        <f t="shared" si="107"/>
        <v>10.026900729562133</v>
      </c>
      <c r="AN34" s="29">
        <f t="shared" si="21"/>
        <v>129.748095440534</v>
      </c>
      <c r="AO34" s="30">
        <f t="shared" si="22"/>
        <v>0.15079863224235701</v>
      </c>
      <c r="AP34" s="29">
        <f t="shared" si="23"/>
        <v>-0.15737347364019649</v>
      </c>
      <c r="AQ34" s="31">
        <f t="shared" si="41"/>
        <v>-0.29202884219958597</v>
      </c>
      <c r="AR34" s="32"/>
    </row>
    <row r="35" spans="1:49" x14ac:dyDescent="0.3">
      <c r="A35" s="29">
        <f t="shared" si="42"/>
        <v>18</v>
      </c>
      <c r="B35" s="31">
        <f t="shared" si="79"/>
        <v>23.40750102779651</v>
      </c>
      <c r="C35" s="31">
        <f t="shared" si="43"/>
        <v>-1.482071014885969</v>
      </c>
      <c r="D35" s="42">
        <f t="shared" si="25"/>
        <v>2</v>
      </c>
      <c r="E35" s="18">
        <f t="shared" si="26"/>
        <v>2E-3</v>
      </c>
      <c r="F35" s="18">
        <f t="shared" si="94"/>
        <v>50</v>
      </c>
      <c r="G35" s="18">
        <f t="shared" si="95"/>
        <v>0.05</v>
      </c>
      <c r="H35" s="18">
        <f t="shared" si="96"/>
        <v>3.1415926535897936E-4</v>
      </c>
      <c r="I35" s="18">
        <f t="shared" si="97"/>
        <v>0.5</v>
      </c>
      <c r="J35" s="19">
        <f t="shared" si="3"/>
        <v>108.89485039056268</v>
      </c>
      <c r="K35" s="19">
        <f t="shared" si="28"/>
        <v>1</v>
      </c>
      <c r="L35" s="19">
        <f t="shared" si="29"/>
        <v>1E-3</v>
      </c>
      <c r="M35" s="19">
        <f t="shared" si="98"/>
        <v>1.0889485039056267E-4</v>
      </c>
      <c r="N35" s="19">
        <f t="shared" si="99"/>
        <v>0.10889485039056267</v>
      </c>
      <c r="O35" s="33">
        <f t="shared" si="30"/>
        <v>0</v>
      </c>
      <c r="P35" s="20">
        <f t="shared" si="7"/>
        <v>0</v>
      </c>
      <c r="Q35" s="21">
        <f t="shared" si="8"/>
        <v>0</v>
      </c>
      <c r="R35" s="22">
        <f t="shared" si="31"/>
        <v>20</v>
      </c>
      <c r="S35" s="22">
        <f t="shared" si="100"/>
        <v>293.14999999999998</v>
      </c>
      <c r="T35" s="23">
        <f t="shared" si="51"/>
        <v>-6.1470727898508088E-3</v>
      </c>
      <c r="U35" s="24">
        <f t="shared" si="101"/>
        <v>-6.1470727898508084</v>
      </c>
      <c r="V35" s="25">
        <f t="shared" si="10"/>
        <v>-6.0381779394602462E-3</v>
      </c>
      <c r="W35" s="26">
        <f t="shared" si="102"/>
        <v>-6.0381779394602466</v>
      </c>
      <c r="X35" s="15">
        <f t="shared" si="34"/>
        <v>3</v>
      </c>
      <c r="Y35" s="15">
        <f t="shared" si="35"/>
        <v>20</v>
      </c>
      <c r="Z35" s="15">
        <f t="shared" si="36"/>
        <v>293.14999999999998</v>
      </c>
      <c r="AA35" s="15">
        <v>1.821E-5</v>
      </c>
      <c r="AB35" s="15">
        <v>1.1890000000000001</v>
      </c>
      <c r="AC35" s="15">
        <f t="shared" si="103"/>
        <v>1.531539108494533E-5</v>
      </c>
      <c r="AD35" s="15">
        <v>1006</v>
      </c>
      <c r="AE35" s="15">
        <v>2.588E-2</v>
      </c>
      <c r="AF35" s="27">
        <f t="shared" si="104"/>
        <v>391.7627677100495</v>
      </c>
      <c r="AG35" s="28">
        <f t="shared" si="105"/>
        <v>0.70785394126738799</v>
      </c>
      <c r="AH35" s="27">
        <f t="shared" si="106"/>
        <v>277.31081916537875</v>
      </c>
      <c r="AI35" s="28">
        <f t="shared" si="58"/>
        <v>0.3</v>
      </c>
      <c r="AJ35" s="28">
        <f t="shared" si="17"/>
        <v>10.936654367697962</v>
      </c>
      <c r="AK35" s="28">
        <f t="shared" si="18"/>
        <v>1.1390790367228607</v>
      </c>
      <c r="AL35" s="28">
        <f t="shared" si="19"/>
        <v>1.013080265757788</v>
      </c>
      <c r="AM35" s="28">
        <f t="shared" si="107"/>
        <v>10.026900729562133</v>
      </c>
      <c r="AN35" s="29">
        <f t="shared" si="21"/>
        <v>129.748095440534</v>
      </c>
      <c r="AO35" s="30">
        <f t="shared" si="22"/>
        <v>0.13889507921629021</v>
      </c>
      <c r="AP35" s="29">
        <f t="shared" si="23"/>
        <v>-0.14493325715575045</v>
      </c>
      <c r="AQ35" s="31">
        <f t="shared" si="41"/>
        <v>-0.26894425282990037</v>
      </c>
      <c r="AR35" s="32"/>
      <c r="AS35" s="40"/>
      <c r="AT35" s="40"/>
      <c r="AU35" s="40"/>
      <c r="AV35" s="40"/>
      <c r="AW35" s="40"/>
    </row>
    <row r="36" spans="1:49" x14ac:dyDescent="0.3">
      <c r="A36" s="29">
        <f t="shared" si="42"/>
        <v>19</v>
      </c>
      <c r="B36" s="31">
        <f t="shared" si="79"/>
        <v>23.138556774966609</v>
      </c>
      <c r="C36" s="31">
        <f t="shared" si="43"/>
        <v>-1.5642871326491787</v>
      </c>
      <c r="D36" s="42">
        <f t="shared" si="25"/>
        <v>2</v>
      </c>
      <c r="E36" s="18">
        <f t="shared" si="26"/>
        <v>2E-3</v>
      </c>
      <c r="F36" s="18">
        <f t="shared" si="94"/>
        <v>50</v>
      </c>
      <c r="G36" s="18">
        <f t="shared" si="95"/>
        <v>0.05</v>
      </c>
      <c r="H36" s="18">
        <f t="shared" si="96"/>
        <v>3.1415926535897936E-4</v>
      </c>
      <c r="I36" s="18">
        <f t="shared" si="97"/>
        <v>0.5</v>
      </c>
      <c r="J36" s="19">
        <f t="shared" si="3"/>
        <v>108.79265157448731</v>
      </c>
      <c r="K36" s="19">
        <f t="shared" si="28"/>
        <v>1</v>
      </c>
      <c r="L36" s="19">
        <f t="shared" si="29"/>
        <v>1E-3</v>
      </c>
      <c r="M36" s="19">
        <f t="shared" si="98"/>
        <v>1.087926515744873E-4</v>
      </c>
      <c r="N36" s="19">
        <f t="shared" si="99"/>
        <v>0.1087926515744873</v>
      </c>
      <c r="O36" s="33">
        <f t="shared" si="30"/>
        <v>0</v>
      </c>
      <c r="P36" s="20">
        <f t="shared" si="7"/>
        <v>0</v>
      </c>
      <c r="Q36" s="21">
        <f t="shared" si="8"/>
        <v>0</v>
      </c>
      <c r="R36" s="22">
        <f t="shared" si="31"/>
        <v>20</v>
      </c>
      <c r="S36" s="22">
        <f t="shared" si="100"/>
        <v>293.14999999999998</v>
      </c>
      <c r="T36" s="23">
        <f t="shared" si="51"/>
        <v>-5.6541305087106416E-3</v>
      </c>
      <c r="U36" s="24">
        <f t="shared" si="101"/>
        <v>-5.6541305087106419</v>
      </c>
      <c r="V36" s="25">
        <f t="shared" si="10"/>
        <v>-5.5453378571361546E-3</v>
      </c>
      <c r="W36" s="26">
        <f t="shared" si="102"/>
        <v>-5.5453378571361549</v>
      </c>
      <c r="X36" s="15">
        <f t="shared" si="34"/>
        <v>3</v>
      </c>
      <c r="Y36" s="15">
        <f t="shared" si="35"/>
        <v>20</v>
      </c>
      <c r="Z36" s="15">
        <f t="shared" si="36"/>
        <v>293.14999999999998</v>
      </c>
      <c r="AA36" s="15">
        <v>1.821E-5</v>
      </c>
      <c r="AB36" s="15">
        <v>1.1890000000000001</v>
      </c>
      <c r="AC36" s="15">
        <f t="shared" si="103"/>
        <v>1.531539108494533E-5</v>
      </c>
      <c r="AD36" s="15">
        <v>1006</v>
      </c>
      <c r="AE36" s="15">
        <v>2.588E-2</v>
      </c>
      <c r="AF36" s="27">
        <f t="shared" si="104"/>
        <v>391.7627677100495</v>
      </c>
      <c r="AG36" s="28">
        <f t="shared" si="105"/>
        <v>0.70785394126738799</v>
      </c>
      <c r="AH36" s="27">
        <f t="shared" si="106"/>
        <v>277.31081916537875</v>
      </c>
      <c r="AI36" s="28">
        <f t="shared" si="58"/>
        <v>0.3</v>
      </c>
      <c r="AJ36" s="28">
        <f t="shared" si="17"/>
        <v>10.936654367697962</v>
      </c>
      <c r="AK36" s="28">
        <f t="shared" si="18"/>
        <v>1.1390790367228607</v>
      </c>
      <c r="AL36" s="28">
        <f t="shared" si="19"/>
        <v>1.013080265757788</v>
      </c>
      <c r="AM36" s="28">
        <f t="shared" si="107"/>
        <v>10.026900729562133</v>
      </c>
      <c r="AN36" s="29">
        <f t="shared" si="21"/>
        <v>129.748095440534</v>
      </c>
      <c r="AO36" s="30">
        <f t="shared" si="22"/>
        <v>0.1279324902113704</v>
      </c>
      <c r="AP36" s="29">
        <f t="shared" si="23"/>
        <v>-0.13347782806850655</v>
      </c>
      <c r="AQ36" s="31">
        <f t="shared" si="41"/>
        <v>-0.24768707640831547</v>
      </c>
      <c r="AR36" s="32"/>
      <c r="AS36" s="41"/>
      <c r="AT36" s="41"/>
      <c r="AU36" s="41"/>
      <c r="AV36" s="41"/>
      <c r="AW36" s="39"/>
    </row>
    <row r="37" spans="1:49" x14ac:dyDescent="0.3">
      <c r="A37" s="29">
        <f t="shared" si="42"/>
        <v>20</v>
      </c>
      <c r="B37" s="31">
        <f t="shared" si="79"/>
        <v>22.890869698558294</v>
      </c>
      <c r="C37" s="31">
        <f t="shared" si="43"/>
        <v>-1.646492810492155</v>
      </c>
      <c r="D37" s="42">
        <f t="shared" si="25"/>
        <v>2</v>
      </c>
      <c r="E37" s="18">
        <f t="shared" si="26"/>
        <v>2E-3</v>
      </c>
      <c r="F37" s="18">
        <f t="shared" si="94"/>
        <v>50</v>
      </c>
      <c r="G37" s="18">
        <f t="shared" si="95"/>
        <v>0.05</v>
      </c>
      <c r="H37" s="18">
        <f t="shared" si="96"/>
        <v>3.1415926535897936E-4</v>
      </c>
      <c r="I37" s="18">
        <f t="shared" si="97"/>
        <v>0.5</v>
      </c>
      <c r="J37" s="19">
        <f t="shared" si="3"/>
        <v>108.69853048545215</v>
      </c>
      <c r="K37" s="19">
        <f t="shared" si="28"/>
        <v>1</v>
      </c>
      <c r="L37" s="19">
        <f t="shared" si="29"/>
        <v>1E-3</v>
      </c>
      <c r="M37" s="19">
        <f t="shared" si="98"/>
        <v>1.0869853048545215E-4</v>
      </c>
      <c r="N37" s="19">
        <f t="shared" si="99"/>
        <v>0.10869853048545215</v>
      </c>
      <c r="O37" s="33">
        <f t="shared" si="30"/>
        <v>0</v>
      </c>
      <c r="P37" s="20">
        <f t="shared" si="7"/>
        <v>0</v>
      </c>
      <c r="Q37" s="21">
        <f t="shared" si="8"/>
        <v>0</v>
      </c>
      <c r="R37" s="22">
        <f t="shared" si="31"/>
        <v>20</v>
      </c>
      <c r="S37" s="22">
        <f t="shared" si="100"/>
        <v>293.14999999999998</v>
      </c>
      <c r="T37" s="23">
        <f t="shared" si="51"/>
        <v>-5.2013358942482706E-3</v>
      </c>
      <c r="U37" s="24">
        <f t="shared" si="101"/>
        <v>-5.2013358942482704</v>
      </c>
      <c r="V37" s="25">
        <f t="shared" si="10"/>
        <v>-5.0926373637628182E-3</v>
      </c>
      <c r="W37" s="26">
        <f t="shared" si="102"/>
        <v>-5.0926373637628179</v>
      </c>
      <c r="X37" s="15">
        <f t="shared" si="34"/>
        <v>3</v>
      </c>
      <c r="Y37" s="15">
        <f t="shared" si="35"/>
        <v>20</v>
      </c>
      <c r="Z37" s="15">
        <f t="shared" si="36"/>
        <v>293.14999999999998</v>
      </c>
      <c r="AA37" s="15">
        <v>1.821E-5</v>
      </c>
      <c r="AB37" s="15">
        <v>1.1890000000000001</v>
      </c>
      <c r="AC37" s="15">
        <f t="shared" si="103"/>
        <v>1.531539108494533E-5</v>
      </c>
      <c r="AD37" s="15">
        <v>1006</v>
      </c>
      <c r="AE37" s="15">
        <v>2.588E-2</v>
      </c>
      <c r="AF37" s="27">
        <f t="shared" si="104"/>
        <v>391.7627677100495</v>
      </c>
      <c r="AG37" s="28">
        <f t="shared" si="105"/>
        <v>0.70785394126738799</v>
      </c>
      <c r="AH37" s="27">
        <f t="shared" si="106"/>
        <v>277.31081916537875</v>
      </c>
      <c r="AI37" s="28">
        <f t="shared" si="58"/>
        <v>0.3</v>
      </c>
      <c r="AJ37" s="28">
        <f t="shared" si="17"/>
        <v>10.936654367697962</v>
      </c>
      <c r="AK37" s="28">
        <f t="shared" si="18"/>
        <v>1.1390790367228607</v>
      </c>
      <c r="AL37" s="28">
        <f t="shared" si="19"/>
        <v>1.013080265757788</v>
      </c>
      <c r="AM37" s="28">
        <f t="shared" si="107"/>
        <v>10.026900729562133</v>
      </c>
      <c r="AN37" s="29">
        <f t="shared" si="21"/>
        <v>129.748095440534</v>
      </c>
      <c r="AO37" s="30">
        <f t="shared" si="22"/>
        <v>0.1178363770134733</v>
      </c>
      <c r="AP37" s="29">
        <f t="shared" si="23"/>
        <v>-0.12292901437723612</v>
      </c>
      <c r="AQ37" s="31">
        <f t="shared" si="41"/>
        <v>-0.22811225367876234</v>
      </c>
      <c r="AR37" s="41"/>
      <c r="AS37" s="41"/>
      <c r="AT37" s="41"/>
      <c r="AU37" s="41"/>
      <c r="AV37" s="41"/>
      <c r="AW37" s="39"/>
    </row>
    <row r="38" spans="1:49" x14ac:dyDescent="0.3">
      <c r="A38" s="29">
        <f t="shared" si="42"/>
        <v>21</v>
      </c>
      <c r="B38" s="31">
        <f t="shared" si="79"/>
        <v>22.662757444879531</v>
      </c>
      <c r="C38" s="31">
        <f t="shared" si="43"/>
        <v>-1.7286879818286249</v>
      </c>
      <c r="D38" s="42">
        <f t="shared" si="25"/>
        <v>2</v>
      </c>
      <c r="E38" s="18">
        <f t="shared" si="26"/>
        <v>2E-3</v>
      </c>
      <c r="F38" s="18">
        <f t="shared" si="94"/>
        <v>50</v>
      </c>
      <c r="G38" s="18">
        <f t="shared" si="95"/>
        <v>0.05</v>
      </c>
      <c r="H38" s="18">
        <f t="shared" si="96"/>
        <v>3.1415926535897936E-4</v>
      </c>
      <c r="I38" s="18">
        <f t="shared" si="97"/>
        <v>0.5</v>
      </c>
      <c r="J38" s="19">
        <f t="shared" si="3"/>
        <v>108.61184782905423</v>
      </c>
      <c r="K38" s="19">
        <f t="shared" si="28"/>
        <v>1</v>
      </c>
      <c r="L38" s="19">
        <f t="shared" si="29"/>
        <v>1E-3</v>
      </c>
      <c r="M38" s="19">
        <f t="shared" si="98"/>
        <v>1.0861184782905422E-4</v>
      </c>
      <c r="N38" s="19">
        <f t="shared" si="99"/>
        <v>0.10861184782905421</v>
      </c>
      <c r="O38" s="33">
        <f t="shared" si="30"/>
        <v>0</v>
      </c>
      <c r="P38" s="20">
        <f t="shared" si="7"/>
        <v>0</v>
      </c>
      <c r="Q38" s="21">
        <f t="shared" si="8"/>
        <v>0</v>
      </c>
      <c r="R38" s="22">
        <f t="shared" si="31"/>
        <v>20</v>
      </c>
      <c r="S38" s="22">
        <f t="shared" si="100"/>
        <v>293.14999999999998</v>
      </c>
      <c r="T38" s="23">
        <f t="shared" si="51"/>
        <v>-4.7853299614391614E-3</v>
      </c>
      <c r="U38" s="24">
        <f t="shared" si="101"/>
        <v>-4.7853299614391611</v>
      </c>
      <c r="V38" s="25">
        <f t="shared" si="10"/>
        <v>-4.6767181136101073E-3</v>
      </c>
      <c r="W38" s="26">
        <f t="shared" si="102"/>
        <v>-4.6767181136101073</v>
      </c>
      <c r="X38" s="15">
        <f t="shared" si="34"/>
        <v>3</v>
      </c>
      <c r="Y38" s="15">
        <f t="shared" si="35"/>
        <v>20</v>
      </c>
      <c r="Z38" s="15">
        <f t="shared" si="36"/>
        <v>293.14999999999998</v>
      </c>
      <c r="AA38" s="15">
        <v>1.821E-5</v>
      </c>
      <c r="AB38" s="15">
        <v>1.1890000000000001</v>
      </c>
      <c r="AC38" s="15">
        <f t="shared" si="103"/>
        <v>1.531539108494533E-5</v>
      </c>
      <c r="AD38" s="15">
        <v>1006</v>
      </c>
      <c r="AE38" s="15">
        <v>2.588E-2</v>
      </c>
      <c r="AF38" s="27">
        <f t="shared" si="104"/>
        <v>391.7627677100495</v>
      </c>
      <c r="AG38" s="28">
        <f t="shared" si="105"/>
        <v>0.70785394126738799</v>
      </c>
      <c r="AH38" s="27">
        <f t="shared" si="106"/>
        <v>277.31081916537875</v>
      </c>
      <c r="AI38" s="28">
        <f t="shared" si="58"/>
        <v>0.3</v>
      </c>
      <c r="AJ38" s="28">
        <f t="shared" si="17"/>
        <v>10.936654367697962</v>
      </c>
      <c r="AK38" s="28">
        <f t="shared" si="18"/>
        <v>1.1390790367228607</v>
      </c>
      <c r="AL38" s="28">
        <f t="shared" si="19"/>
        <v>1.013080265757788</v>
      </c>
      <c r="AM38" s="28">
        <f t="shared" si="107"/>
        <v>10.026900729562133</v>
      </c>
      <c r="AN38" s="29">
        <f t="shared" si="21"/>
        <v>129.748095440534</v>
      </c>
      <c r="AO38" s="30">
        <f t="shared" si="22"/>
        <v>0.10853816425096484</v>
      </c>
      <c r="AP38" s="29">
        <f t="shared" si="23"/>
        <v>-0.11321488236457494</v>
      </c>
      <c r="AQ38" s="31">
        <f t="shared" si="41"/>
        <v>-0.21008630140730664</v>
      </c>
      <c r="AR38" s="41"/>
      <c r="AS38" s="41"/>
      <c r="AT38" s="41"/>
      <c r="AU38" s="41"/>
      <c r="AV38" s="41"/>
      <c r="AW38" s="39"/>
    </row>
    <row r="39" spans="1:49" x14ac:dyDescent="0.3">
      <c r="A39" s="29">
        <f t="shared" si="42"/>
        <v>22</v>
      </c>
      <c r="B39" s="31">
        <f t="shared" si="79"/>
        <v>22.452671143472227</v>
      </c>
      <c r="C39" s="31">
        <f t="shared" si="43"/>
        <v>-1.8108725078085277</v>
      </c>
      <c r="D39" s="42">
        <f t="shared" si="25"/>
        <v>2</v>
      </c>
      <c r="E39" s="18">
        <f t="shared" si="26"/>
        <v>2E-3</v>
      </c>
      <c r="F39" s="18">
        <f t="shared" si="94"/>
        <v>50</v>
      </c>
      <c r="G39" s="18">
        <f t="shared" si="95"/>
        <v>0.05</v>
      </c>
      <c r="H39" s="18">
        <f t="shared" si="96"/>
        <v>3.1415926535897936E-4</v>
      </c>
      <c r="I39" s="18">
        <f t="shared" si="97"/>
        <v>0.5</v>
      </c>
      <c r="J39" s="19">
        <f t="shared" si="3"/>
        <v>108.53201503451945</v>
      </c>
      <c r="K39" s="19">
        <f t="shared" si="28"/>
        <v>1</v>
      </c>
      <c r="L39" s="19">
        <f t="shared" si="29"/>
        <v>1E-3</v>
      </c>
      <c r="M39" s="19">
        <f t="shared" si="98"/>
        <v>1.0853201503451944E-4</v>
      </c>
      <c r="N39" s="19">
        <f t="shared" si="99"/>
        <v>0.10853201503451944</v>
      </c>
      <c r="O39" s="33">
        <f t="shared" si="30"/>
        <v>0</v>
      </c>
      <c r="P39" s="20">
        <f t="shared" si="7"/>
        <v>0</v>
      </c>
      <c r="Q39" s="21">
        <f t="shared" si="8"/>
        <v>0</v>
      </c>
      <c r="R39" s="22">
        <f t="shared" si="31"/>
        <v>20</v>
      </c>
      <c r="S39" s="22">
        <f t="shared" si="100"/>
        <v>293.14999999999998</v>
      </c>
      <c r="T39" s="23">
        <f t="shared" si="51"/>
        <v>-4.4030481420795995E-3</v>
      </c>
      <c r="U39" s="24">
        <f t="shared" si="101"/>
        <v>-4.4030481420795997</v>
      </c>
      <c r="V39" s="25">
        <f t="shared" si="10"/>
        <v>-4.2945161270450801E-3</v>
      </c>
      <c r="W39" s="26">
        <f t="shared" si="102"/>
        <v>-4.29451612704508</v>
      </c>
      <c r="X39" s="15">
        <f t="shared" si="34"/>
        <v>3</v>
      </c>
      <c r="Y39" s="15">
        <f t="shared" si="35"/>
        <v>20</v>
      </c>
      <c r="Z39" s="15">
        <f t="shared" si="36"/>
        <v>293.14999999999998</v>
      </c>
      <c r="AA39" s="15">
        <v>1.821E-5</v>
      </c>
      <c r="AB39" s="15">
        <v>1.1890000000000001</v>
      </c>
      <c r="AC39" s="15">
        <f t="shared" si="103"/>
        <v>1.531539108494533E-5</v>
      </c>
      <c r="AD39" s="15">
        <v>1006</v>
      </c>
      <c r="AE39" s="15">
        <v>2.588E-2</v>
      </c>
      <c r="AF39" s="27">
        <f t="shared" si="104"/>
        <v>391.7627677100495</v>
      </c>
      <c r="AG39" s="28">
        <f t="shared" si="105"/>
        <v>0.70785394126738799</v>
      </c>
      <c r="AH39" s="27">
        <f t="shared" si="106"/>
        <v>277.31081916537875</v>
      </c>
      <c r="AI39" s="28">
        <f t="shared" si="58"/>
        <v>0.3</v>
      </c>
      <c r="AJ39" s="28">
        <f t="shared" si="17"/>
        <v>10.936654367697962</v>
      </c>
      <c r="AK39" s="28">
        <f t="shared" si="18"/>
        <v>1.1390790367228607</v>
      </c>
      <c r="AL39" s="28">
        <f t="shared" si="19"/>
        <v>1.013080265757788</v>
      </c>
      <c r="AM39" s="28">
        <f t="shared" si="107"/>
        <v>10.026900729562133</v>
      </c>
      <c r="AN39" s="29">
        <f t="shared" si="21"/>
        <v>129.748095440534</v>
      </c>
      <c r="AO39" s="30">
        <f t="shared" si="22"/>
        <v>9.9974717537907043E-2</v>
      </c>
      <c r="AP39" s="29">
        <f t="shared" si="23"/>
        <v>-0.10426923366495212</v>
      </c>
      <c r="AQ39" s="31">
        <f t="shared" si="41"/>
        <v>-0.1934863791202267</v>
      </c>
      <c r="AR39" s="41"/>
      <c r="AS39" s="41"/>
      <c r="AT39" s="41"/>
      <c r="AU39" s="41"/>
      <c r="AV39" s="41"/>
      <c r="AW39" s="39"/>
    </row>
    <row r="40" spans="1:49" x14ac:dyDescent="0.3">
      <c r="A40" s="29">
        <f t="shared" si="42"/>
        <v>23</v>
      </c>
      <c r="B40" s="31">
        <f t="shared" si="79"/>
        <v>22.259184764352</v>
      </c>
      <c r="C40" s="31">
        <f t="shared" si="43"/>
        <v>-1.8930461766325264</v>
      </c>
      <c r="D40" s="42">
        <f t="shared" si="25"/>
        <v>2</v>
      </c>
      <c r="E40" s="18">
        <f t="shared" si="26"/>
        <v>2E-3</v>
      </c>
      <c r="F40" s="18">
        <f t="shared" si="94"/>
        <v>50</v>
      </c>
      <c r="G40" s="18">
        <f t="shared" si="95"/>
        <v>0.05</v>
      </c>
      <c r="H40" s="18">
        <f t="shared" si="96"/>
        <v>3.1415926535897936E-4</v>
      </c>
      <c r="I40" s="18">
        <f t="shared" si="97"/>
        <v>0.5</v>
      </c>
      <c r="J40" s="19">
        <f t="shared" si="3"/>
        <v>108.45849021045376</v>
      </c>
      <c r="K40" s="19">
        <f t="shared" si="28"/>
        <v>1</v>
      </c>
      <c r="L40" s="19">
        <f t="shared" si="29"/>
        <v>1E-3</v>
      </c>
      <c r="M40" s="19">
        <f t="shared" si="98"/>
        <v>1.0845849021045376E-4</v>
      </c>
      <c r="N40" s="19">
        <f t="shared" si="99"/>
        <v>0.10845849021045376</v>
      </c>
      <c r="O40" s="33">
        <f t="shared" si="30"/>
        <v>0</v>
      </c>
      <c r="P40" s="20">
        <f t="shared" si="7"/>
        <v>0</v>
      </c>
      <c r="Q40" s="21">
        <f t="shared" si="8"/>
        <v>0</v>
      </c>
      <c r="R40" s="22">
        <f t="shared" si="31"/>
        <v>20</v>
      </c>
      <c r="S40" s="22">
        <f t="shared" si="100"/>
        <v>293.14999999999998</v>
      </c>
      <c r="T40" s="23">
        <f t="shared" si="51"/>
        <v>-4.0516925037939544E-3</v>
      </c>
      <c r="U40" s="24">
        <f t="shared" si="101"/>
        <v>-4.0516925037939542</v>
      </c>
      <c r="V40" s="25">
        <f t="shared" si="10"/>
        <v>-3.943234013583501E-3</v>
      </c>
      <c r="W40" s="26">
        <f t="shared" si="102"/>
        <v>-3.9432340135835009</v>
      </c>
      <c r="X40" s="15">
        <f t="shared" si="34"/>
        <v>3</v>
      </c>
      <c r="Y40" s="15">
        <f t="shared" si="35"/>
        <v>20</v>
      </c>
      <c r="Z40" s="15">
        <f t="shared" si="36"/>
        <v>293.14999999999998</v>
      </c>
      <c r="AA40" s="15">
        <v>1.821E-5</v>
      </c>
      <c r="AB40" s="15">
        <v>1.1890000000000001</v>
      </c>
      <c r="AC40" s="15">
        <f t="shared" si="103"/>
        <v>1.531539108494533E-5</v>
      </c>
      <c r="AD40" s="15">
        <v>1006</v>
      </c>
      <c r="AE40" s="15">
        <v>2.588E-2</v>
      </c>
      <c r="AF40" s="27">
        <f t="shared" si="104"/>
        <v>391.7627677100495</v>
      </c>
      <c r="AG40" s="28">
        <f t="shared" si="105"/>
        <v>0.70785394126738799</v>
      </c>
      <c r="AH40" s="27">
        <f t="shared" si="106"/>
        <v>277.31081916537875</v>
      </c>
      <c r="AI40" s="28">
        <f t="shared" si="58"/>
        <v>0.3</v>
      </c>
      <c r="AJ40" s="28">
        <f t="shared" si="17"/>
        <v>10.936654367697962</v>
      </c>
      <c r="AK40" s="28">
        <f t="shared" si="18"/>
        <v>1.1390790367228607</v>
      </c>
      <c r="AL40" s="28">
        <f t="shared" si="19"/>
        <v>1.013080265757788</v>
      </c>
      <c r="AM40" s="28">
        <f t="shared" si="107"/>
        <v>10.026900729562133</v>
      </c>
      <c r="AN40" s="29">
        <f t="shared" si="21"/>
        <v>129.748095440534</v>
      </c>
      <c r="AO40" s="30">
        <f t="shared" si="22"/>
        <v>9.2087909658481237E-2</v>
      </c>
      <c r="AP40" s="29">
        <f t="shared" si="23"/>
        <v>-9.6031143672064737E-2</v>
      </c>
      <c r="AQ40" s="31">
        <f t="shared" si="41"/>
        <v>-0.17819943255349338</v>
      </c>
      <c r="AR40" s="41"/>
      <c r="AS40" s="41"/>
      <c r="AT40" s="41"/>
      <c r="AU40" s="41"/>
      <c r="AV40" s="41"/>
      <c r="AW40" s="39"/>
    </row>
    <row r="41" spans="1:49" x14ac:dyDescent="0.3">
      <c r="A41" s="29">
        <f t="shared" si="42"/>
        <v>24</v>
      </c>
      <c r="B41" s="31">
        <f t="shared" si="79"/>
        <v>22.080985331798505</v>
      </c>
      <c r="C41" s="31">
        <f t="shared" si="43"/>
        <v>-1.9752087023467388</v>
      </c>
      <c r="D41" s="42">
        <f t="shared" si="25"/>
        <v>2</v>
      </c>
      <c r="E41" s="18">
        <f t="shared" si="26"/>
        <v>2E-3</v>
      </c>
      <c r="F41" s="18">
        <f t="shared" si="94"/>
        <v>50</v>
      </c>
      <c r="G41" s="18">
        <f t="shared" si="95"/>
        <v>0.05</v>
      </c>
      <c r="H41" s="18">
        <f t="shared" si="96"/>
        <v>3.1415926535897936E-4</v>
      </c>
      <c r="I41" s="18">
        <f t="shared" si="97"/>
        <v>0.5</v>
      </c>
      <c r="J41" s="19">
        <f t="shared" si="3"/>
        <v>108.39077442608342</v>
      </c>
      <c r="K41" s="19">
        <f t="shared" si="28"/>
        <v>1</v>
      </c>
      <c r="L41" s="19">
        <f t="shared" si="29"/>
        <v>1E-3</v>
      </c>
      <c r="M41" s="19">
        <f t="shared" si="98"/>
        <v>1.0839077442608343E-4</v>
      </c>
      <c r="N41" s="19">
        <f t="shared" si="99"/>
        <v>0.10839077442608343</v>
      </c>
      <c r="O41" s="33">
        <f t="shared" si="30"/>
        <v>0</v>
      </c>
      <c r="P41" s="20">
        <f t="shared" si="7"/>
        <v>0</v>
      </c>
      <c r="Q41" s="21">
        <f t="shared" si="8"/>
        <v>0</v>
      </c>
      <c r="R41" s="22">
        <f t="shared" si="31"/>
        <v>20</v>
      </c>
      <c r="S41" s="22">
        <f t="shared" si="100"/>
        <v>293.14999999999998</v>
      </c>
      <c r="T41" s="23">
        <f t="shared" si="51"/>
        <v>-3.7287068728378368E-3</v>
      </c>
      <c r="U41" s="24">
        <f t="shared" si="101"/>
        <v>-3.728706872837837</v>
      </c>
      <c r="V41" s="25">
        <f t="shared" si="10"/>
        <v>-3.6203160984117533E-3</v>
      </c>
      <c r="W41" s="26">
        <f t="shared" si="102"/>
        <v>-3.6203160984117533</v>
      </c>
      <c r="X41" s="15">
        <f t="shared" si="34"/>
        <v>3</v>
      </c>
      <c r="Y41" s="15">
        <f t="shared" si="35"/>
        <v>20</v>
      </c>
      <c r="Z41" s="15">
        <f t="shared" si="36"/>
        <v>293.14999999999998</v>
      </c>
      <c r="AA41" s="15">
        <v>1.821E-5</v>
      </c>
      <c r="AB41" s="15">
        <v>1.1890000000000001</v>
      </c>
      <c r="AC41" s="15">
        <f t="shared" si="103"/>
        <v>1.531539108494533E-5</v>
      </c>
      <c r="AD41" s="15">
        <v>1006</v>
      </c>
      <c r="AE41" s="15">
        <v>2.588E-2</v>
      </c>
      <c r="AF41" s="27">
        <f t="shared" si="104"/>
        <v>391.7627677100495</v>
      </c>
      <c r="AG41" s="28">
        <f t="shared" si="105"/>
        <v>0.70785394126738799</v>
      </c>
      <c r="AH41" s="27">
        <f t="shared" si="106"/>
        <v>277.31081916537875</v>
      </c>
      <c r="AI41" s="28">
        <f t="shared" si="58"/>
        <v>0.3</v>
      </c>
      <c r="AJ41" s="28">
        <f t="shared" si="17"/>
        <v>10.936654367697962</v>
      </c>
      <c r="AK41" s="28">
        <f t="shared" si="18"/>
        <v>1.1390790367228607</v>
      </c>
      <c r="AL41" s="28">
        <f t="shared" si="19"/>
        <v>1.013080265757788</v>
      </c>
      <c r="AM41" s="28">
        <f t="shared" si="107"/>
        <v>10.026900729562133</v>
      </c>
      <c r="AN41" s="29">
        <f t="shared" si="21"/>
        <v>129.748095440534</v>
      </c>
      <c r="AO41" s="30">
        <f t="shared" si="22"/>
        <v>8.4824221665752722E-2</v>
      </c>
      <c r="AP41" s="29">
        <f t="shared" si="23"/>
        <v>-8.8444537764164471E-2</v>
      </c>
      <c r="AQ41" s="31">
        <f t="shared" si="41"/>
        <v>-0.1641214072785733</v>
      </c>
      <c r="AR41" s="41"/>
      <c r="AS41" s="41"/>
      <c r="AT41" s="41"/>
      <c r="AU41" s="41"/>
      <c r="AV41" s="41"/>
      <c r="AW41" s="39"/>
    </row>
    <row r="42" spans="1:49" x14ac:dyDescent="0.3">
      <c r="A42" s="29">
        <f t="shared" si="42"/>
        <v>25</v>
      </c>
      <c r="B42" s="31">
        <f t="shared" si="79"/>
        <v>21.91686392451993</v>
      </c>
      <c r="C42" s="31">
        <f t="shared" si="43"/>
        <v>-2.0573597231158329</v>
      </c>
      <c r="D42" s="42">
        <f t="shared" si="25"/>
        <v>2</v>
      </c>
      <c r="E42" s="18">
        <f t="shared" si="26"/>
        <v>2E-3</v>
      </c>
      <c r="F42" s="18">
        <f t="shared" si="94"/>
        <v>50</v>
      </c>
      <c r="G42" s="18">
        <f t="shared" si="95"/>
        <v>0.05</v>
      </c>
      <c r="H42" s="18">
        <f t="shared" si="96"/>
        <v>3.1415926535897936E-4</v>
      </c>
      <c r="I42" s="18">
        <f t="shared" si="97"/>
        <v>0.5</v>
      </c>
      <c r="J42" s="19">
        <f t="shared" si="3"/>
        <v>108.32840829131757</v>
      </c>
      <c r="K42" s="19">
        <f t="shared" si="28"/>
        <v>1</v>
      </c>
      <c r="L42" s="19">
        <f t="shared" si="29"/>
        <v>1E-3</v>
      </c>
      <c r="M42" s="19">
        <f t="shared" si="98"/>
        <v>1.0832840829131757E-4</v>
      </c>
      <c r="N42" s="19">
        <f t="shared" si="99"/>
        <v>0.10832840829131757</v>
      </c>
      <c r="O42" s="33">
        <f t="shared" si="30"/>
        <v>0</v>
      </c>
      <c r="P42" s="20">
        <f t="shared" si="7"/>
        <v>0</v>
      </c>
      <c r="Q42" s="21">
        <f t="shared" si="8"/>
        <v>0</v>
      </c>
      <c r="R42" s="22">
        <f t="shared" si="31"/>
        <v>20</v>
      </c>
      <c r="S42" s="22">
        <f t="shared" si="100"/>
        <v>293.14999999999998</v>
      </c>
      <c r="T42" s="23">
        <f t="shared" si="51"/>
        <v>-3.4317545187732023E-3</v>
      </c>
      <c r="U42" s="24">
        <f t="shared" si="101"/>
        <v>-3.4317545187732024</v>
      </c>
      <c r="V42" s="25">
        <f t="shared" si="10"/>
        <v>-3.3234261104818849E-3</v>
      </c>
      <c r="W42" s="26">
        <f t="shared" si="102"/>
        <v>-3.323426110481885</v>
      </c>
      <c r="X42" s="15">
        <f t="shared" si="34"/>
        <v>3</v>
      </c>
      <c r="Y42" s="15">
        <f t="shared" si="35"/>
        <v>20</v>
      </c>
      <c r="Z42" s="15">
        <f t="shared" si="36"/>
        <v>293.14999999999998</v>
      </c>
      <c r="AA42" s="15">
        <v>1.821E-5</v>
      </c>
      <c r="AB42" s="15">
        <v>1.1890000000000001</v>
      </c>
      <c r="AC42" s="15">
        <f t="shared" si="103"/>
        <v>1.531539108494533E-5</v>
      </c>
      <c r="AD42" s="15">
        <v>1006</v>
      </c>
      <c r="AE42" s="15">
        <v>2.588E-2</v>
      </c>
      <c r="AF42" s="27">
        <f t="shared" si="104"/>
        <v>391.7627677100495</v>
      </c>
      <c r="AG42" s="28">
        <f t="shared" si="105"/>
        <v>0.70785394126738799</v>
      </c>
      <c r="AH42" s="27">
        <f t="shared" si="106"/>
        <v>277.31081916537875</v>
      </c>
      <c r="AI42" s="28">
        <f t="shared" si="58"/>
        <v>0.3</v>
      </c>
      <c r="AJ42" s="28">
        <f t="shared" si="17"/>
        <v>10.936654367697962</v>
      </c>
      <c r="AK42" s="28">
        <f t="shared" si="18"/>
        <v>1.1390790367228607</v>
      </c>
      <c r="AL42" s="28">
        <f t="shared" si="19"/>
        <v>1.013080265757788</v>
      </c>
      <c r="AM42" s="28">
        <f t="shared" si="107"/>
        <v>10.026900729562133</v>
      </c>
      <c r="AN42" s="29">
        <f t="shared" si="21"/>
        <v>129.748095440534</v>
      </c>
      <c r="AO42" s="30">
        <f t="shared" si="22"/>
        <v>7.8134376034278988E-2</v>
      </c>
      <c r="AP42" s="29">
        <f t="shared" si="23"/>
        <v>-8.1457802144760866E-2</v>
      </c>
      <c r="AQ42" s="31">
        <f t="shared" si="41"/>
        <v>-0.15115652656205655</v>
      </c>
      <c r="AR42" s="41"/>
      <c r="AS42" s="41"/>
      <c r="AT42" s="41"/>
      <c r="AU42" s="41"/>
      <c r="AV42" s="41"/>
      <c r="AW42" s="39"/>
    </row>
    <row r="43" spans="1:49" x14ac:dyDescent="0.3">
      <c r="A43" s="29">
        <f t="shared" si="42"/>
        <v>26</v>
      </c>
      <c r="B43" s="31">
        <f t="shared" si="79"/>
        <v>21.765707397957872</v>
      </c>
      <c r="C43" s="31">
        <f t="shared" si="43"/>
        <v>-2.1394987989685075</v>
      </c>
      <c r="D43" s="42">
        <f t="shared" si="25"/>
        <v>2</v>
      </c>
      <c r="E43" s="18">
        <f t="shared" si="26"/>
        <v>2E-3</v>
      </c>
      <c r="F43" s="18">
        <f t="shared" si="94"/>
        <v>50</v>
      </c>
      <c r="G43" s="18">
        <f t="shared" si="95"/>
        <v>0.05</v>
      </c>
      <c r="H43" s="18">
        <f t="shared" si="96"/>
        <v>3.1415926535897936E-4</v>
      </c>
      <c r="I43" s="18">
        <f t="shared" si="97"/>
        <v>0.5</v>
      </c>
      <c r="J43" s="19">
        <f t="shared" si="3"/>
        <v>108.27096881122399</v>
      </c>
      <c r="K43" s="19">
        <f t="shared" si="28"/>
        <v>1</v>
      </c>
      <c r="L43" s="19">
        <f t="shared" si="29"/>
        <v>1E-3</v>
      </c>
      <c r="M43" s="19">
        <f t="shared" si="98"/>
        <v>1.0827096881122399E-4</v>
      </c>
      <c r="N43" s="19">
        <f t="shared" si="99"/>
        <v>0.10827096881122399</v>
      </c>
      <c r="O43" s="33">
        <f t="shared" si="30"/>
        <v>0</v>
      </c>
      <c r="P43" s="20">
        <f t="shared" si="7"/>
        <v>0</v>
      </c>
      <c r="Q43" s="21">
        <f t="shared" si="8"/>
        <v>0</v>
      </c>
      <c r="R43" s="22">
        <f t="shared" si="31"/>
        <v>20</v>
      </c>
      <c r="S43" s="22">
        <f t="shared" si="100"/>
        <v>293.14999999999998</v>
      </c>
      <c r="T43" s="23">
        <f t="shared" si="51"/>
        <v>-3.1586981042651019E-3</v>
      </c>
      <c r="U43" s="24">
        <f t="shared" si="101"/>
        <v>-3.1586981042651021</v>
      </c>
      <c r="V43" s="25">
        <f t="shared" si="10"/>
        <v>-3.0504271354538778E-3</v>
      </c>
      <c r="W43" s="26">
        <f t="shared" si="102"/>
        <v>-3.0504271354538779</v>
      </c>
      <c r="X43" s="15">
        <f t="shared" si="34"/>
        <v>3</v>
      </c>
      <c r="Y43" s="15">
        <f t="shared" si="35"/>
        <v>20</v>
      </c>
      <c r="Z43" s="15">
        <f t="shared" si="36"/>
        <v>293.14999999999998</v>
      </c>
      <c r="AA43" s="15">
        <v>1.821E-5</v>
      </c>
      <c r="AB43" s="15">
        <v>1.1890000000000001</v>
      </c>
      <c r="AC43" s="15">
        <f t="shared" si="103"/>
        <v>1.531539108494533E-5</v>
      </c>
      <c r="AD43" s="15">
        <v>1006</v>
      </c>
      <c r="AE43" s="15">
        <v>2.588E-2</v>
      </c>
      <c r="AF43" s="27">
        <f t="shared" si="104"/>
        <v>391.7627677100495</v>
      </c>
      <c r="AG43" s="28">
        <f t="shared" si="105"/>
        <v>0.70785394126738799</v>
      </c>
      <c r="AH43" s="27">
        <f t="shared" si="106"/>
        <v>277.31081916537875</v>
      </c>
      <c r="AI43" s="28">
        <f t="shared" si="58"/>
        <v>0.3</v>
      </c>
      <c r="AJ43" s="28">
        <f t="shared" si="17"/>
        <v>10.936654367697962</v>
      </c>
      <c r="AK43" s="28">
        <f t="shared" si="18"/>
        <v>1.1390790367228607</v>
      </c>
      <c r="AL43" s="28">
        <f t="shared" si="19"/>
        <v>1.013080265757788</v>
      </c>
      <c r="AM43" s="28">
        <f t="shared" si="107"/>
        <v>10.026900729562133</v>
      </c>
      <c r="AN43" s="29">
        <f t="shared" si="21"/>
        <v>129.748095440534</v>
      </c>
      <c r="AO43" s="30">
        <f t="shared" si="22"/>
        <v>7.1972999248290787E-2</v>
      </c>
      <c r="AP43" s="29">
        <f t="shared" si="23"/>
        <v>-7.5023426383744665E-2</v>
      </c>
      <c r="AQ43" s="31">
        <f t="shared" si="41"/>
        <v>-0.13921662804991811</v>
      </c>
      <c r="AR43" s="41"/>
      <c r="AS43" s="41"/>
      <c r="AT43" s="41"/>
      <c r="AU43" s="41"/>
      <c r="AV43" s="41"/>
      <c r="AW43" s="39"/>
    </row>
    <row r="44" spans="1:49" x14ac:dyDescent="0.3">
      <c r="A44" s="29">
        <f t="shared" si="42"/>
        <v>27</v>
      </c>
      <c r="B44" s="31">
        <f t="shared" si="79"/>
        <v>21.626490769907953</v>
      </c>
      <c r="C44" s="31">
        <f t="shared" si="43"/>
        <v>-2.2216254090053931</v>
      </c>
      <c r="D44" s="42">
        <f t="shared" si="25"/>
        <v>2</v>
      </c>
      <c r="E44" s="18">
        <f t="shared" si="26"/>
        <v>2E-3</v>
      </c>
      <c r="F44" s="18">
        <f t="shared" si="94"/>
        <v>50</v>
      </c>
      <c r="G44" s="18">
        <f t="shared" si="95"/>
        <v>0.05</v>
      </c>
      <c r="H44" s="18">
        <f t="shared" si="96"/>
        <v>3.1415926535897936E-4</v>
      </c>
      <c r="I44" s="18">
        <f t="shared" si="97"/>
        <v>0.5</v>
      </c>
      <c r="J44" s="19">
        <f t="shared" si="3"/>
        <v>108.21806649256501</v>
      </c>
      <c r="K44" s="19">
        <f t="shared" si="28"/>
        <v>1</v>
      </c>
      <c r="L44" s="19">
        <f t="shared" si="29"/>
        <v>1E-3</v>
      </c>
      <c r="M44" s="19">
        <f t="shared" si="98"/>
        <v>1.0821806649256501E-4</v>
      </c>
      <c r="N44" s="19">
        <f t="shared" si="99"/>
        <v>0.108218066492565</v>
      </c>
      <c r="O44" s="33">
        <f t="shared" si="30"/>
        <v>0</v>
      </c>
      <c r="P44" s="20">
        <f t="shared" si="7"/>
        <v>0</v>
      </c>
      <c r="Q44" s="21">
        <f t="shared" si="8"/>
        <v>0</v>
      </c>
      <c r="R44" s="22">
        <f t="shared" si="31"/>
        <v>20</v>
      </c>
      <c r="S44" s="22">
        <f t="shared" si="100"/>
        <v>293.14999999999998</v>
      </c>
      <c r="T44" s="23">
        <f t="shared" si="51"/>
        <v>-2.9075816418489076E-3</v>
      </c>
      <c r="U44" s="24">
        <f t="shared" si="101"/>
        <v>-2.9075816418489078</v>
      </c>
      <c r="V44" s="25">
        <f t="shared" si="10"/>
        <v>-2.7993635753563425E-3</v>
      </c>
      <c r="W44" s="26">
        <f t="shared" si="102"/>
        <v>-2.7993635753563426</v>
      </c>
      <c r="X44" s="15">
        <f t="shared" si="34"/>
        <v>3</v>
      </c>
      <c r="Y44" s="15">
        <f t="shared" si="35"/>
        <v>20</v>
      </c>
      <c r="Z44" s="15">
        <f t="shared" si="36"/>
        <v>293.14999999999998</v>
      </c>
      <c r="AA44" s="15">
        <v>1.821E-5</v>
      </c>
      <c r="AB44" s="15">
        <v>1.1890000000000001</v>
      </c>
      <c r="AC44" s="15">
        <f t="shared" si="103"/>
        <v>1.531539108494533E-5</v>
      </c>
      <c r="AD44" s="15">
        <v>1006</v>
      </c>
      <c r="AE44" s="15">
        <v>2.588E-2</v>
      </c>
      <c r="AF44" s="27">
        <f t="shared" si="104"/>
        <v>391.7627677100495</v>
      </c>
      <c r="AG44" s="28">
        <f t="shared" si="105"/>
        <v>0.70785394126738799</v>
      </c>
      <c r="AH44" s="27">
        <f t="shared" si="106"/>
        <v>277.31081916537875</v>
      </c>
      <c r="AI44" s="28">
        <f t="shared" si="58"/>
        <v>0.3</v>
      </c>
      <c r="AJ44" s="28">
        <f t="shared" si="17"/>
        <v>10.936654367697962</v>
      </c>
      <c r="AK44" s="28">
        <f t="shared" si="18"/>
        <v>1.1390790367228607</v>
      </c>
      <c r="AL44" s="28">
        <f t="shared" si="19"/>
        <v>1.013080265757788</v>
      </c>
      <c r="AM44" s="28">
        <f t="shared" si="107"/>
        <v>10.026900729562133</v>
      </c>
      <c r="AN44" s="29">
        <f t="shared" si="21"/>
        <v>129.748095440534</v>
      </c>
      <c r="AO44" s="30">
        <f t="shared" si="22"/>
        <v>6.6298311427661599E-2</v>
      </c>
      <c r="AP44" s="29">
        <f t="shared" si="23"/>
        <v>-6.9097675003017944E-2</v>
      </c>
      <c r="AQ44" s="31">
        <f t="shared" si="41"/>
        <v>-0.12822055434798885</v>
      </c>
      <c r="AR44" s="41"/>
      <c r="AS44" s="41"/>
      <c r="AT44" s="41"/>
      <c r="AU44" s="41"/>
      <c r="AV44" s="41"/>
      <c r="AW44" s="39"/>
    </row>
    <row r="45" spans="1:49" x14ac:dyDescent="0.3">
      <c r="A45" s="29">
        <f t="shared" si="42"/>
        <v>28</v>
      </c>
      <c r="B45" s="31">
        <f t="shared" si="79"/>
        <v>21.498270215559963</v>
      </c>
      <c r="C45" s="31">
        <f t="shared" si="43"/>
        <v>-2.3037389480555257</v>
      </c>
      <c r="D45" s="42">
        <f t="shared" si="25"/>
        <v>2</v>
      </c>
      <c r="E45" s="18">
        <f t="shared" si="26"/>
        <v>2E-3</v>
      </c>
      <c r="F45" s="18">
        <f t="shared" si="94"/>
        <v>50</v>
      </c>
      <c r="G45" s="18">
        <f t="shared" si="95"/>
        <v>0.05</v>
      </c>
      <c r="H45" s="18">
        <f t="shared" si="96"/>
        <v>3.1415926535897936E-4</v>
      </c>
      <c r="I45" s="18">
        <f t="shared" si="97"/>
        <v>0.5</v>
      </c>
      <c r="J45" s="19">
        <f t="shared" si="3"/>
        <v>108.16934268191278</v>
      </c>
      <c r="K45" s="19">
        <f t="shared" si="28"/>
        <v>1</v>
      </c>
      <c r="L45" s="19">
        <f t="shared" si="29"/>
        <v>1E-3</v>
      </c>
      <c r="M45" s="19">
        <f t="shared" si="98"/>
        <v>1.0816934268191278E-4</v>
      </c>
      <c r="N45" s="19">
        <f t="shared" si="99"/>
        <v>0.10816934268191278</v>
      </c>
      <c r="O45" s="33">
        <f t="shared" si="30"/>
        <v>0</v>
      </c>
      <c r="P45" s="20">
        <f t="shared" si="7"/>
        <v>0</v>
      </c>
      <c r="Q45" s="21">
        <f t="shared" si="8"/>
        <v>0</v>
      </c>
      <c r="R45" s="22">
        <f t="shared" si="31"/>
        <v>20</v>
      </c>
      <c r="S45" s="22">
        <f t="shared" si="100"/>
        <v>293.14999999999998</v>
      </c>
      <c r="T45" s="23">
        <f t="shared" si="51"/>
        <v>-2.6766142325885508E-3</v>
      </c>
      <c r="U45" s="24">
        <f t="shared" si="101"/>
        <v>-2.6766142325885509</v>
      </c>
      <c r="V45" s="25">
        <f t="shared" si="10"/>
        <v>-2.568444889906638E-3</v>
      </c>
      <c r="W45" s="26">
        <f t="shared" si="102"/>
        <v>-2.5684448899066381</v>
      </c>
      <c r="X45" s="15">
        <f t="shared" si="34"/>
        <v>3</v>
      </c>
      <c r="Y45" s="15">
        <f t="shared" si="35"/>
        <v>20</v>
      </c>
      <c r="Z45" s="15">
        <f t="shared" si="36"/>
        <v>293.14999999999998</v>
      </c>
      <c r="AA45" s="15">
        <v>1.821E-5</v>
      </c>
      <c r="AB45" s="15">
        <v>1.1890000000000001</v>
      </c>
      <c r="AC45" s="15">
        <f t="shared" si="103"/>
        <v>1.531539108494533E-5</v>
      </c>
      <c r="AD45" s="15">
        <v>1006</v>
      </c>
      <c r="AE45" s="15">
        <v>2.588E-2</v>
      </c>
      <c r="AF45" s="27">
        <f t="shared" si="104"/>
        <v>391.7627677100495</v>
      </c>
      <c r="AG45" s="28">
        <f t="shared" si="105"/>
        <v>0.70785394126738799</v>
      </c>
      <c r="AH45" s="27">
        <f t="shared" si="106"/>
        <v>277.31081916537875</v>
      </c>
      <c r="AI45" s="28">
        <f t="shared" si="58"/>
        <v>0.3</v>
      </c>
      <c r="AJ45" s="28">
        <f t="shared" si="17"/>
        <v>10.936654367697962</v>
      </c>
      <c r="AK45" s="28">
        <f t="shared" si="18"/>
        <v>1.1390790367228607</v>
      </c>
      <c r="AL45" s="28">
        <f t="shared" si="19"/>
        <v>1.013080265757788</v>
      </c>
      <c r="AM45" s="28">
        <f t="shared" si="107"/>
        <v>10.026900729562133</v>
      </c>
      <c r="AN45" s="29">
        <f t="shared" si="21"/>
        <v>129.748095440534</v>
      </c>
      <c r="AO45" s="30">
        <f t="shared" si="22"/>
        <v>6.1071840794771654E-2</v>
      </c>
      <c r="AP45" s="29">
        <f t="shared" si="23"/>
        <v>-6.3640285684678291E-2</v>
      </c>
      <c r="AQ45" s="31">
        <f t="shared" si="41"/>
        <v>-0.11809359300435839</v>
      </c>
      <c r="AR45" s="41"/>
      <c r="AS45" s="41"/>
      <c r="AT45" s="41"/>
      <c r="AU45" s="41"/>
      <c r="AV45" s="41"/>
      <c r="AW45" s="39"/>
    </row>
    <row r="46" spans="1:49" x14ac:dyDescent="0.3">
      <c r="A46" s="29">
        <f t="shared" si="42"/>
        <v>29</v>
      </c>
      <c r="B46" s="31">
        <f t="shared" si="79"/>
        <v>21.380176622555606</v>
      </c>
      <c r="C46" s="31">
        <f t="shared" si="43"/>
        <v>-2.3858387227636455</v>
      </c>
      <c r="D46" s="42">
        <f t="shared" si="25"/>
        <v>2</v>
      </c>
      <c r="E46" s="18">
        <f t="shared" si="26"/>
        <v>2E-3</v>
      </c>
      <c r="F46" s="18">
        <f t="shared" si="94"/>
        <v>50</v>
      </c>
      <c r="G46" s="18">
        <f t="shared" si="95"/>
        <v>0.05</v>
      </c>
      <c r="H46" s="18">
        <f t="shared" si="96"/>
        <v>3.1415926535897936E-4</v>
      </c>
      <c r="I46" s="18">
        <f t="shared" si="97"/>
        <v>0.5</v>
      </c>
      <c r="J46" s="19">
        <f t="shared" si="3"/>
        <v>108.12446711657113</v>
      </c>
      <c r="K46" s="19">
        <f t="shared" si="28"/>
        <v>1</v>
      </c>
      <c r="L46" s="19">
        <f t="shared" si="29"/>
        <v>1E-3</v>
      </c>
      <c r="M46" s="19">
        <f t="shared" si="98"/>
        <v>1.0812446711657111E-4</v>
      </c>
      <c r="N46" s="19">
        <f t="shared" si="99"/>
        <v>0.10812446711657112</v>
      </c>
      <c r="O46" s="33">
        <f t="shared" si="30"/>
        <v>0</v>
      </c>
      <c r="P46" s="20">
        <f t="shared" si="7"/>
        <v>0</v>
      </c>
      <c r="Q46" s="21">
        <f t="shared" si="8"/>
        <v>0</v>
      </c>
      <c r="R46" s="22">
        <f t="shared" si="31"/>
        <v>20</v>
      </c>
      <c r="S46" s="22">
        <f t="shared" si="100"/>
        <v>293.14999999999998</v>
      </c>
      <c r="T46" s="23">
        <f t="shared" si="51"/>
        <v>-2.4641553899295739E-3</v>
      </c>
      <c r="U46" s="24">
        <f t="shared" si="101"/>
        <v>-2.4641553899295738</v>
      </c>
      <c r="V46" s="25">
        <f t="shared" si="10"/>
        <v>-2.3560309228130029E-3</v>
      </c>
      <c r="W46" s="26">
        <f t="shared" si="102"/>
        <v>-2.356030922813003</v>
      </c>
      <c r="X46" s="15">
        <f t="shared" si="34"/>
        <v>3</v>
      </c>
      <c r="Y46" s="15">
        <f t="shared" si="35"/>
        <v>20</v>
      </c>
      <c r="Z46" s="15">
        <f t="shared" si="36"/>
        <v>293.14999999999998</v>
      </c>
      <c r="AA46" s="15">
        <v>1.821E-5</v>
      </c>
      <c r="AB46" s="15">
        <v>1.1890000000000001</v>
      </c>
      <c r="AC46" s="15">
        <f t="shared" si="103"/>
        <v>1.531539108494533E-5</v>
      </c>
      <c r="AD46" s="15">
        <v>1006</v>
      </c>
      <c r="AE46" s="15">
        <v>2.588E-2</v>
      </c>
      <c r="AF46" s="27">
        <f t="shared" si="104"/>
        <v>391.7627677100495</v>
      </c>
      <c r="AG46" s="28">
        <f t="shared" si="105"/>
        <v>0.70785394126738799</v>
      </c>
      <c r="AH46" s="27">
        <f t="shared" si="106"/>
        <v>277.31081916537875</v>
      </c>
      <c r="AI46" s="28">
        <f t="shared" si="58"/>
        <v>0.3</v>
      </c>
      <c r="AJ46" s="28">
        <f t="shared" si="17"/>
        <v>10.936654367697962</v>
      </c>
      <c r="AK46" s="28">
        <f t="shared" si="18"/>
        <v>1.1390790367228607</v>
      </c>
      <c r="AL46" s="28">
        <f t="shared" si="19"/>
        <v>1.013080265757788</v>
      </c>
      <c r="AM46" s="28">
        <f t="shared" si="107"/>
        <v>10.026900729562133</v>
      </c>
      <c r="AN46" s="29">
        <f t="shared" si="21"/>
        <v>129.748095440534</v>
      </c>
      <c r="AO46" s="30">
        <f t="shared" si="22"/>
        <v>5.625816096856677E-2</v>
      </c>
      <c r="AP46" s="29">
        <f t="shared" si="23"/>
        <v>-5.8614191891379772E-2</v>
      </c>
      <c r="AQ46" s="31">
        <f t="shared" si="41"/>
        <v>-0.10876696179204082</v>
      </c>
      <c r="AR46" s="41"/>
      <c r="AS46" s="41"/>
      <c r="AT46" s="41"/>
      <c r="AU46" s="41"/>
      <c r="AV46" s="41"/>
      <c r="AW46" s="39"/>
    </row>
    <row r="47" spans="1:49" x14ac:dyDescent="0.3">
      <c r="A47" s="29">
        <f t="shared" si="42"/>
        <v>30</v>
      </c>
      <c r="B47" s="31">
        <f t="shared" si="79"/>
        <v>21.271409660763567</v>
      </c>
      <c r="C47" s="31">
        <f t="shared" si="43"/>
        <v>-2.4679239470867866</v>
      </c>
      <c r="D47" s="42">
        <f t="shared" si="25"/>
        <v>2</v>
      </c>
      <c r="E47" s="18">
        <f t="shared" si="26"/>
        <v>2E-3</v>
      </c>
      <c r="F47" s="18">
        <f t="shared" si="94"/>
        <v>50</v>
      </c>
      <c r="G47" s="18">
        <f t="shared" si="95"/>
        <v>0.05</v>
      </c>
      <c r="H47" s="18">
        <f t="shared" si="96"/>
        <v>3.1415926535897936E-4</v>
      </c>
      <c r="I47" s="18">
        <f t="shared" si="97"/>
        <v>0.5</v>
      </c>
      <c r="J47" s="19">
        <f t="shared" si="3"/>
        <v>108.08313567109016</v>
      </c>
      <c r="K47" s="19">
        <f t="shared" si="28"/>
        <v>1</v>
      </c>
      <c r="L47" s="19">
        <f t="shared" si="29"/>
        <v>1E-3</v>
      </c>
      <c r="M47" s="19">
        <f t="shared" si="98"/>
        <v>1.0808313567109015E-4</v>
      </c>
      <c r="N47" s="19">
        <f t="shared" si="99"/>
        <v>0.10808313567109015</v>
      </c>
      <c r="O47" s="33">
        <f t="shared" si="30"/>
        <v>0</v>
      </c>
      <c r="P47" s="20">
        <f t="shared" si="7"/>
        <v>0</v>
      </c>
      <c r="Q47" s="21">
        <f t="shared" si="8"/>
        <v>0</v>
      </c>
      <c r="R47" s="22">
        <f t="shared" si="31"/>
        <v>20</v>
      </c>
      <c r="S47" s="22">
        <f t="shared" si="100"/>
        <v>293.14999999999998</v>
      </c>
      <c r="T47" s="23">
        <f t="shared" si="51"/>
        <v>-2.2687017764769688E-3</v>
      </c>
      <c r="U47" s="24">
        <f t="shared" si="101"/>
        <v>-2.2687017764769686</v>
      </c>
      <c r="V47" s="25">
        <f t="shared" si="10"/>
        <v>-2.1606186408058788E-3</v>
      </c>
      <c r="W47" s="26">
        <f t="shared" si="102"/>
        <v>-2.160618640805879</v>
      </c>
      <c r="X47" s="15">
        <f t="shared" si="34"/>
        <v>3</v>
      </c>
      <c r="Y47" s="15">
        <f t="shared" si="35"/>
        <v>20</v>
      </c>
      <c r="Z47" s="15">
        <f t="shared" si="36"/>
        <v>293.14999999999998</v>
      </c>
      <c r="AA47" s="15">
        <v>1.821E-5</v>
      </c>
      <c r="AB47" s="15">
        <v>1.1890000000000001</v>
      </c>
      <c r="AC47" s="15">
        <f t="shared" si="103"/>
        <v>1.531539108494533E-5</v>
      </c>
      <c r="AD47" s="15">
        <v>1006</v>
      </c>
      <c r="AE47" s="15">
        <v>2.588E-2</v>
      </c>
      <c r="AF47" s="27">
        <f t="shared" si="104"/>
        <v>391.7627677100495</v>
      </c>
      <c r="AG47" s="28">
        <f t="shared" si="105"/>
        <v>0.70785394126738799</v>
      </c>
      <c r="AH47" s="27">
        <f t="shared" si="106"/>
        <v>277.31081916537875</v>
      </c>
      <c r="AI47" s="28">
        <f t="shared" si="58"/>
        <v>0.3</v>
      </c>
      <c r="AJ47" s="28">
        <f t="shared" si="17"/>
        <v>10.936654367697962</v>
      </c>
      <c r="AK47" s="28">
        <f t="shared" si="18"/>
        <v>1.1390790367228607</v>
      </c>
      <c r="AL47" s="28">
        <f t="shared" si="19"/>
        <v>1.013080265757788</v>
      </c>
      <c r="AM47" s="28">
        <f t="shared" si="107"/>
        <v>10.026900729562133</v>
      </c>
      <c r="AN47" s="29">
        <f t="shared" si="21"/>
        <v>129.748095440534</v>
      </c>
      <c r="AO47" s="30">
        <f t="shared" si="22"/>
        <v>5.1824649239301149E-2</v>
      </c>
      <c r="AP47" s="29">
        <f t="shared" si="23"/>
        <v>-5.3985267880107025E-2</v>
      </c>
      <c r="AQ47" s="31">
        <f t="shared" si="41"/>
        <v>-0.10017733554580048</v>
      </c>
      <c r="AR47" s="41"/>
      <c r="AS47" s="41"/>
      <c r="AT47" s="41"/>
      <c r="AU47" s="41"/>
      <c r="AV47" s="41"/>
      <c r="AW47" s="39"/>
    </row>
    <row r="48" spans="1:49" x14ac:dyDescent="0.3">
      <c r="A48" s="29">
        <f t="shared" si="42"/>
        <v>31</v>
      </c>
      <c r="B48" s="31">
        <f t="shared" si="79"/>
        <v>21.171232325217765</v>
      </c>
      <c r="C48" s="31">
        <f t="shared" si="43"/>
        <v>-2.5499937371747006</v>
      </c>
      <c r="D48" s="42">
        <f t="shared" si="25"/>
        <v>2</v>
      </c>
      <c r="E48" s="18">
        <f t="shared" si="26"/>
        <v>2E-3</v>
      </c>
      <c r="F48" s="18">
        <f t="shared" si="94"/>
        <v>50</v>
      </c>
      <c r="G48" s="18">
        <f t="shared" si="95"/>
        <v>0.05</v>
      </c>
      <c r="H48" s="18">
        <f t="shared" si="96"/>
        <v>3.1415926535897936E-4</v>
      </c>
      <c r="I48" s="18">
        <f t="shared" si="97"/>
        <v>0.5</v>
      </c>
      <c r="J48" s="19">
        <f t="shared" si="3"/>
        <v>108.04506828358275</v>
      </c>
      <c r="K48" s="19">
        <f t="shared" si="28"/>
        <v>1</v>
      </c>
      <c r="L48" s="19">
        <f t="shared" si="29"/>
        <v>1E-3</v>
      </c>
      <c r="M48" s="19">
        <f t="shared" si="98"/>
        <v>1.0804506828358274E-4</v>
      </c>
      <c r="N48" s="19">
        <f t="shared" si="99"/>
        <v>0.10804506828358273</v>
      </c>
      <c r="O48" s="33">
        <f t="shared" si="30"/>
        <v>0</v>
      </c>
      <c r="P48" s="20">
        <f t="shared" si="7"/>
        <v>0</v>
      </c>
      <c r="Q48" s="21">
        <f t="shared" si="8"/>
        <v>0</v>
      </c>
      <c r="R48" s="22">
        <f t="shared" si="31"/>
        <v>20</v>
      </c>
      <c r="S48" s="22">
        <f t="shared" si="100"/>
        <v>293.14999999999998</v>
      </c>
      <c r="T48" s="23">
        <f t="shared" si="51"/>
        <v>-2.0888752024828647E-3</v>
      </c>
      <c r="U48" s="24">
        <f t="shared" si="101"/>
        <v>-2.0888752024828645</v>
      </c>
      <c r="V48" s="25">
        <f t="shared" si="10"/>
        <v>-1.9808301341992822E-3</v>
      </c>
      <c r="W48" s="26">
        <f t="shared" si="102"/>
        <v>-1.9808301341992822</v>
      </c>
      <c r="X48" s="15">
        <f t="shared" si="34"/>
        <v>3</v>
      </c>
      <c r="Y48" s="15">
        <f t="shared" si="35"/>
        <v>20</v>
      </c>
      <c r="Z48" s="15">
        <f t="shared" si="36"/>
        <v>293.14999999999998</v>
      </c>
      <c r="AA48" s="15">
        <v>1.821E-5</v>
      </c>
      <c r="AB48" s="15">
        <v>1.1890000000000001</v>
      </c>
      <c r="AC48" s="15">
        <f t="shared" si="103"/>
        <v>1.531539108494533E-5</v>
      </c>
      <c r="AD48" s="15">
        <v>1006</v>
      </c>
      <c r="AE48" s="15">
        <v>2.588E-2</v>
      </c>
      <c r="AF48" s="27">
        <f t="shared" si="104"/>
        <v>391.7627677100495</v>
      </c>
      <c r="AG48" s="28">
        <f t="shared" si="105"/>
        <v>0.70785394126738799</v>
      </c>
      <c r="AH48" s="27">
        <f t="shared" si="106"/>
        <v>277.31081916537875</v>
      </c>
      <c r="AI48" s="28">
        <f t="shared" si="58"/>
        <v>0.3</v>
      </c>
      <c r="AJ48" s="28">
        <f t="shared" si="17"/>
        <v>10.936654367697962</v>
      </c>
      <c r="AK48" s="28">
        <f t="shared" si="18"/>
        <v>1.1390790367228607</v>
      </c>
      <c r="AL48" s="28">
        <f t="shared" si="19"/>
        <v>1.013080265757788</v>
      </c>
      <c r="AM48" s="28">
        <f t="shared" si="107"/>
        <v>10.026900729562133</v>
      </c>
      <c r="AN48" s="29">
        <f t="shared" si="21"/>
        <v>129.748095440534</v>
      </c>
      <c r="AO48" s="30">
        <f t="shared" si="22"/>
        <v>4.7741264130153095E-2</v>
      </c>
      <c r="AP48" s="29">
        <f t="shared" si="23"/>
        <v>-4.9722094264352375E-2</v>
      </c>
      <c r="AQ48" s="31">
        <f t="shared" si="41"/>
        <v>-9.2266411129459311E-2</v>
      </c>
      <c r="AR48" s="41"/>
      <c r="AS48" s="41"/>
      <c r="AT48" s="41"/>
      <c r="AU48" s="41"/>
      <c r="AV48" s="41"/>
      <c r="AW48" s="39"/>
    </row>
    <row r="49" spans="1:43" x14ac:dyDescent="0.3">
      <c r="A49" s="29">
        <f t="shared" si="42"/>
        <v>32</v>
      </c>
      <c r="B49" s="31">
        <f t="shared" si="79"/>
        <v>21.078965914088307</v>
      </c>
      <c r="C49" s="31">
        <f t="shared" si="43"/>
        <v>-2.6320471056047996</v>
      </c>
      <c r="D49" s="42">
        <f t="shared" si="25"/>
        <v>2</v>
      </c>
      <c r="E49" s="18">
        <f t="shared" si="26"/>
        <v>2E-3</v>
      </c>
      <c r="F49" s="18">
        <f t="shared" si="94"/>
        <v>50</v>
      </c>
      <c r="G49" s="18">
        <f t="shared" si="95"/>
        <v>0.05</v>
      </c>
      <c r="H49" s="18">
        <f t="shared" si="96"/>
        <v>3.1415926535897936E-4</v>
      </c>
      <c r="I49" s="18">
        <f t="shared" si="97"/>
        <v>0.5</v>
      </c>
      <c r="J49" s="19">
        <f t="shared" ref="J49:J80" si="108">100+0.38*B49</f>
        <v>108.01000704735355</v>
      </c>
      <c r="K49" s="19">
        <f t="shared" si="28"/>
        <v>1</v>
      </c>
      <c r="L49" s="19">
        <f t="shared" si="29"/>
        <v>1E-3</v>
      </c>
      <c r="M49" s="19">
        <f t="shared" si="98"/>
        <v>1.0801000704735355E-4</v>
      </c>
      <c r="N49" s="19">
        <f t="shared" si="99"/>
        <v>0.10801000704735356</v>
      </c>
      <c r="O49" s="33">
        <f t="shared" si="30"/>
        <v>0</v>
      </c>
      <c r="P49" s="20">
        <f t="shared" ref="P49:P80" si="109">O49*I49*E49*G49</f>
        <v>0</v>
      </c>
      <c r="Q49" s="21">
        <f t="shared" ref="Q49:Q80" si="110">1000*P49</f>
        <v>0</v>
      </c>
      <c r="R49" s="22">
        <f t="shared" si="31"/>
        <v>20</v>
      </c>
      <c r="S49" s="22">
        <f t="shared" si="100"/>
        <v>293.14999999999998</v>
      </c>
      <c r="T49" s="23">
        <f t="shared" si="51"/>
        <v>-1.9234117530237463E-3</v>
      </c>
      <c r="U49" s="24">
        <f t="shared" si="101"/>
        <v>-1.9234117530237462</v>
      </c>
      <c r="V49" s="25">
        <f t="shared" ref="V49:V80" si="111">M49+P49+T49</f>
        <v>-1.8154017459763928E-3</v>
      </c>
      <c r="W49" s="26">
        <f t="shared" si="102"/>
        <v>-1.8154017459763927</v>
      </c>
      <c r="X49" s="15">
        <f t="shared" si="34"/>
        <v>3</v>
      </c>
      <c r="Y49" s="15">
        <f t="shared" si="35"/>
        <v>20</v>
      </c>
      <c r="Z49" s="15">
        <f t="shared" si="36"/>
        <v>293.14999999999998</v>
      </c>
      <c r="AA49" s="15">
        <v>1.821E-5</v>
      </c>
      <c r="AB49" s="15">
        <v>1.1890000000000001</v>
      </c>
      <c r="AC49" s="15">
        <f t="shared" si="103"/>
        <v>1.531539108494533E-5</v>
      </c>
      <c r="AD49" s="15">
        <v>1006</v>
      </c>
      <c r="AE49" s="15">
        <v>2.588E-2</v>
      </c>
      <c r="AF49" s="27">
        <f t="shared" si="104"/>
        <v>391.7627677100495</v>
      </c>
      <c r="AG49" s="28">
        <f t="shared" si="105"/>
        <v>0.70785394126738799</v>
      </c>
      <c r="AH49" s="27">
        <f t="shared" si="106"/>
        <v>277.31081916537875</v>
      </c>
      <c r="AI49" s="28">
        <f t="shared" si="58"/>
        <v>0.3</v>
      </c>
      <c r="AJ49" s="28">
        <f t="shared" ref="AJ49:AJ80" si="112">0.62*AF49^(1/2)*AG49^(1/3)</f>
        <v>10.936654367697962</v>
      </c>
      <c r="AK49" s="28">
        <f t="shared" ref="AK49:AK80" si="113">(1+(0.4/AG49)^(2/3))^(1/4)</f>
        <v>1.1390790367228607</v>
      </c>
      <c r="AL49" s="28">
        <f t="shared" ref="AL49:AL80" si="114">(1+(AF49/282000)^(5/8))^(4/5)</f>
        <v>1.013080265757788</v>
      </c>
      <c r="AM49" s="28">
        <f t="shared" si="107"/>
        <v>10.026900729562133</v>
      </c>
      <c r="AN49" s="29">
        <f t="shared" ref="AN49:AN80" si="115">AM49*AE49/E49</f>
        <v>129.748095440534</v>
      </c>
      <c r="AO49" s="30">
        <f t="shared" ref="AO49:AO80" si="116">AN49*H49*(B49-Y49)</f>
        <v>4.3980340691454671E-2</v>
      </c>
      <c r="AP49" s="29">
        <f t="shared" ref="AP49:AP80" si="117">V49-AO49</f>
        <v>-4.5795742437431064E-2</v>
      </c>
      <c r="AQ49" s="31">
        <f t="shared" ref="AQ49:AQ80" si="118">AP49*$A$8/$E$9</f>
        <v>-8.4980507402726099E-2</v>
      </c>
    </row>
    <row r="50" spans="1:43" x14ac:dyDescent="0.3">
      <c r="A50" s="29">
        <f t="shared" si="42"/>
        <v>33</v>
      </c>
      <c r="B50" s="31">
        <f t="shared" si="79"/>
        <v>20.993985406685582</v>
      </c>
      <c r="C50" s="31">
        <f t="shared" si="43"/>
        <v>-2.7140829549383816</v>
      </c>
      <c r="D50" s="42">
        <f t="shared" ref="D50:D81" si="119">D49</f>
        <v>2</v>
      </c>
      <c r="E50" s="18">
        <f t="shared" ref="E50:E81" si="120">E49</f>
        <v>2E-3</v>
      </c>
      <c r="F50" s="18">
        <f t="shared" si="94"/>
        <v>50</v>
      </c>
      <c r="G50" s="18">
        <f t="shared" si="95"/>
        <v>0.05</v>
      </c>
      <c r="H50" s="18">
        <f t="shared" si="96"/>
        <v>3.1415926535897936E-4</v>
      </c>
      <c r="I50" s="18">
        <f t="shared" si="97"/>
        <v>0.5</v>
      </c>
      <c r="J50" s="19">
        <f t="shared" si="108"/>
        <v>107.97771445454052</v>
      </c>
      <c r="K50" s="19">
        <f t="shared" ref="K50:K81" si="121">K49</f>
        <v>1</v>
      </c>
      <c r="L50" s="19">
        <f t="shared" ref="L50:L81" si="122">L49</f>
        <v>1E-3</v>
      </c>
      <c r="M50" s="19">
        <f t="shared" si="98"/>
        <v>1.0797771445454052E-4</v>
      </c>
      <c r="N50" s="19">
        <f t="shared" si="99"/>
        <v>0.10797771445454052</v>
      </c>
      <c r="O50" s="33">
        <f t="shared" ref="O50:O81" si="123">O49</f>
        <v>0</v>
      </c>
      <c r="P50" s="20">
        <f t="shared" si="109"/>
        <v>0</v>
      </c>
      <c r="Q50" s="21">
        <f t="shared" si="110"/>
        <v>0</v>
      </c>
      <c r="R50" s="22">
        <f t="shared" ref="R50:R81" si="124">R49</f>
        <v>20</v>
      </c>
      <c r="S50" s="22">
        <f t="shared" si="100"/>
        <v>293.14999999999998</v>
      </c>
      <c r="T50" s="23">
        <f t="shared" si="51"/>
        <v>-1.7711519266080588E-3</v>
      </c>
      <c r="U50" s="24">
        <f t="shared" si="101"/>
        <v>-1.7711519266080589</v>
      </c>
      <c r="V50" s="25">
        <f t="shared" si="111"/>
        <v>-1.6631742121535184E-3</v>
      </c>
      <c r="W50" s="26">
        <f t="shared" si="102"/>
        <v>-1.6631742121535185</v>
      </c>
      <c r="X50" s="15">
        <f t="shared" ref="X50:X81" si="125">X49</f>
        <v>3</v>
      </c>
      <c r="Y50" s="15">
        <f t="shared" ref="Y50:Y81" si="126">Y49</f>
        <v>20</v>
      </c>
      <c r="Z50" s="15">
        <f t="shared" ref="Z50:Z81" si="127">Z49</f>
        <v>293.14999999999998</v>
      </c>
      <c r="AA50" s="15">
        <v>1.821E-5</v>
      </c>
      <c r="AB50" s="15">
        <v>1.1890000000000001</v>
      </c>
      <c r="AC50" s="15">
        <f t="shared" si="103"/>
        <v>1.531539108494533E-5</v>
      </c>
      <c r="AD50" s="15">
        <v>1006</v>
      </c>
      <c r="AE50" s="15">
        <v>2.588E-2</v>
      </c>
      <c r="AF50" s="27">
        <f t="shared" si="104"/>
        <v>391.7627677100495</v>
      </c>
      <c r="AG50" s="28">
        <f t="shared" si="105"/>
        <v>0.70785394126738799</v>
      </c>
      <c r="AH50" s="27">
        <f t="shared" si="106"/>
        <v>277.31081916537875</v>
      </c>
      <c r="AI50" s="28">
        <f t="shared" si="58"/>
        <v>0.3</v>
      </c>
      <c r="AJ50" s="28">
        <f t="shared" si="112"/>
        <v>10.936654367697962</v>
      </c>
      <c r="AK50" s="28">
        <f t="shared" si="113"/>
        <v>1.1390790367228607</v>
      </c>
      <c r="AL50" s="28">
        <f t="shared" si="114"/>
        <v>1.013080265757788</v>
      </c>
      <c r="AM50" s="28">
        <f t="shared" si="107"/>
        <v>10.026900729562133</v>
      </c>
      <c r="AN50" s="29">
        <f t="shared" si="115"/>
        <v>129.748095440534</v>
      </c>
      <c r="AO50" s="30">
        <f t="shared" si="116"/>
        <v>4.0516402100899088E-2</v>
      </c>
      <c r="AP50" s="29">
        <f t="shared" si="117"/>
        <v>-4.2179576313052608E-2</v>
      </c>
      <c r="AQ50" s="31">
        <f t="shared" si="118"/>
        <v>-7.8270197322655055E-2</v>
      </c>
    </row>
    <row r="51" spans="1:43" x14ac:dyDescent="0.3">
      <c r="A51" s="29">
        <f t="shared" si="42"/>
        <v>34</v>
      </c>
      <c r="B51" s="31">
        <f t="shared" si="79"/>
        <v>20.915715209362926</v>
      </c>
      <c r="C51" s="31">
        <f t="shared" si="43"/>
        <v>-2.7961000705607919</v>
      </c>
      <c r="D51" s="42">
        <f t="shared" si="119"/>
        <v>2</v>
      </c>
      <c r="E51" s="18">
        <f t="shared" si="120"/>
        <v>2E-3</v>
      </c>
      <c r="F51" s="18">
        <f t="shared" si="94"/>
        <v>50</v>
      </c>
      <c r="G51" s="18">
        <f t="shared" si="95"/>
        <v>0.05</v>
      </c>
      <c r="H51" s="18">
        <f t="shared" si="96"/>
        <v>3.1415926535897936E-4</v>
      </c>
      <c r="I51" s="18">
        <f t="shared" si="97"/>
        <v>0.5</v>
      </c>
      <c r="J51" s="19">
        <f t="shared" si="108"/>
        <v>107.94797177955792</v>
      </c>
      <c r="K51" s="19">
        <f t="shared" si="121"/>
        <v>1</v>
      </c>
      <c r="L51" s="19">
        <f t="shared" si="122"/>
        <v>1E-3</v>
      </c>
      <c r="M51" s="19">
        <f t="shared" si="98"/>
        <v>1.0794797177955791E-4</v>
      </c>
      <c r="N51" s="19">
        <f t="shared" si="99"/>
        <v>0.10794797177955791</v>
      </c>
      <c r="O51" s="33">
        <f t="shared" si="123"/>
        <v>0</v>
      </c>
      <c r="P51" s="20">
        <f t="shared" si="109"/>
        <v>0</v>
      </c>
      <c r="Q51" s="21">
        <f t="shared" si="110"/>
        <v>0</v>
      </c>
      <c r="R51" s="22">
        <f t="shared" si="124"/>
        <v>20</v>
      </c>
      <c r="S51" s="22">
        <f t="shared" si="100"/>
        <v>293.14999999999998</v>
      </c>
      <c r="T51" s="23">
        <f t="shared" si="51"/>
        <v>-1.6310316816237692E-3</v>
      </c>
      <c r="U51" s="24">
        <f t="shared" si="101"/>
        <v>-1.6310316816237691</v>
      </c>
      <c r="V51" s="25">
        <f t="shared" si="111"/>
        <v>-1.5230837098442114E-3</v>
      </c>
      <c r="W51" s="26">
        <f t="shared" si="102"/>
        <v>-1.5230837098442114</v>
      </c>
      <c r="X51" s="15">
        <f t="shared" si="125"/>
        <v>3</v>
      </c>
      <c r="Y51" s="15">
        <f t="shared" si="126"/>
        <v>20</v>
      </c>
      <c r="Z51" s="15">
        <f t="shared" si="127"/>
        <v>293.14999999999998</v>
      </c>
      <c r="AA51" s="15">
        <v>1.821E-5</v>
      </c>
      <c r="AB51" s="15">
        <v>1.1890000000000001</v>
      </c>
      <c r="AC51" s="15">
        <f t="shared" si="103"/>
        <v>1.531539108494533E-5</v>
      </c>
      <c r="AD51" s="15">
        <v>1006</v>
      </c>
      <c r="AE51" s="15">
        <v>2.588E-2</v>
      </c>
      <c r="AF51" s="27">
        <f t="shared" si="104"/>
        <v>391.7627677100495</v>
      </c>
      <c r="AG51" s="28">
        <f t="shared" si="105"/>
        <v>0.70785394126738799</v>
      </c>
      <c r="AH51" s="27">
        <f t="shared" si="106"/>
        <v>277.31081916537875</v>
      </c>
      <c r="AI51" s="28">
        <f t="shared" si="58"/>
        <v>0.3</v>
      </c>
      <c r="AJ51" s="28">
        <f t="shared" si="112"/>
        <v>10.936654367697962</v>
      </c>
      <c r="AK51" s="28">
        <f t="shared" si="113"/>
        <v>1.1390790367228607</v>
      </c>
      <c r="AL51" s="28">
        <f t="shared" si="114"/>
        <v>1.013080265757788</v>
      </c>
      <c r="AM51" s="28">
        <f t="shared" si="107"/>
        <v>10.026900729562133</v>
      </c>
      <c r="AN51" s="29">
        <f t="shared" si="115"/>
        <v>129.748095440534</v>
      </c>
      <c r="AO51" s="30">
        <f t="shared" si="116"/>
        <v>3.7325986259869978E-2</v>
      </c>
      <c r="AP51" s="29">
        <f t="shared" si="117"/>
        <v>-3.8849069969714191E-2</v>
      </c>
      <c r="AQ51" s="31">
        <f t="shared" si="118"/>
        <v>-7.2089969556906164E-2</v>
      </c>
    </row>
    <row r="52" spans="1:43" x14ac:dyDescent="0.3">
      <c r="A52" s="29">
        <f t="shared" si="42"/>
        <v>35</v>
      </c>
      <c r="B52" s="31">
        <f t="shared" si="79"/>
        <v>20.84362523980602</v>
      </c>
      <c r="C52" s="31">
        <f t="shared" si="43"/>
        <v>-2.8780971127641628</v>
      </c>
      <c r="D52" s="42">
        <f t="shared" si="119"/>
        <v>2</v>
      </c>
      <c r="E52" s="18">
        <f t="shared" si="120"/>
        <v>2E-3</v>
      </c>
      <c r="F52" s="18">
        <f t="shared" si="94"/>
        <v>50</v>
      </c>
      <c r="G52" s="18">
        <f t="shared" si="95"/>
        <v>0.05</v>
      </c>
      <c r="H52" s="18">
        <f t="shared" si="96"/>
        <v>3.1415926535897936E-4</v>
      </c>
      <c r="I52" s="18">
        <f t="shared" si="97"/>
        <v>0.5</v>
      </c>
      <c r="J52" s="19">
        <f t="shared" si="108"/>
        <v>107.92057759112629</v>
      </c>
      <c r="K52" s="19">
        <f t="shared" si="121"/>
        <v>1</v>
      </c>
      <c r="L52" s="19">
        <f t="shared" si="122"/>
        <v>1E-3</v>
      </c>
      <c r="M52" s="19">
        <f t="shared" si="98"/>
        <v>1.0792057759112628E-4</v>
      </c>
      <c r="N52" s="19">
        <f t="shared" si="99"/>
        <v>0.10792057759112628</v>
      </c>
      <c r="O52" s="33">
        <f t="shared" si="123"/>
        <v>0</v>
      </c>
      <c r="P52" s="20">
        <f t="shared" si="109"/>
        <v>0</v>
      </c>
      <c r="Q52" s="21">
        <f t="shared" si="110"/>
        <v>0</v>
      </c>
      <c r="R52" s="22">
        <f t="shared" si="124"/>
        <v>20</v>
      </c>
      <c r="S52" s="22">
        <f t="shared" si="100"/>
        <v>293.14999999999998</v>
      </c>
      <c r="T52" s="23">
        <f t="shared" si="51"/>
        <v>-1.5020742989318573E-3</v>
      </c>
      <c r="U52" s="24">
        <f t="shared" si="101"/>
        <v>-1.5020742989318574</v>
      </c>
      <c r="V52" s="25">
        <f t="shared" si="111"/>
        <v>-1.394153721340731E-3</v>
      </c>
      <c r="W52" s="26">
        <f t="shared" si="102"/>
        <v>-1.3941537213407311</v>
      </c>
      <c r="X52" s="15">
        <f t="shared" si="125"/>
        <v>3</v>
      </c>
      <c r="Y52" s="15">
        <f t="shared" si="126"/>
        <v>20</v>
      </c>
      <c r="Z52" s="15">
        <f t="shared" si="127"/>
        <v>293.14999999999998</v>
      </c>
      <c r="AA52" s="15">
        <v>1.821E-5</v>
      </c>
      <c r="AB52" s="15">
        <v>1.1890000000000001</v>
      </c>
      <c r="AC52" s="15">
        <f t="shared" si="103"/>
        <v>1.531539108494533E-5</v>
      </c>
      <c r="AD52" s="15">
        <v>1006</v>
      </c>
      <c r="AE52" s="15">
        <v>2.588E-2</v>
      </c>
      <c r="AF52" s="27">
        <f t="shared" si="104"/>
        <v>391.7627677100495</v>
      </c>
      <c r="AG52" s="28">
        <f t="shared" si="105"/>
        <v>0.70785394126738799</v>
      </c>
      <c r="AH52" s="27">
        <f t="shared" si="106"/>
        <v>277.31081916537875</v>
      </c>
      <c r="AI52" s="28">
        <f t="shared" si="58"/>
        <v>0.3</v>
      </c>
      <c r="AJ52" s="28">
        <f t="shared" si="112"/>
        <v>10.936654367697962</v>
      </c>
      <c r="AK52" s="28">
        <f t="shared" si="113"/>
        <v>1.1390790367228607</v>
      </c>
      <c r="AL52" s="28">
        <f t="shared" si="114"/>
        <v>1.013080265757788</v>
      </c>
      <c r="AM52" s="28">
        <f t="shared" si="107"/>
        <v>10.026900729562133</v>
      </c>
      <c r="AN52" s="29">
        <f t="shared" si="115"/>
        <v>129.748095440534</v>
      </c>
      <c r="AO52" s="30">
        <f t="shared" si="116"/>
        <v>3.4387486182943704E-2</v>
      </c>
      <c r="AP52" s="29">
        <f t="shared" si="117"/>
        <v>-3.5781639904284436E-2</v>
      </c>
      <c r="AQ52" s="31">
        <f t="shared" si="118"/>
        <v>-6.6397917206433982E-2</v>
      </c>
    </row>
    <row r="53" spans="1:43" x14ac:dyDescent="0.3">
      <c r="A53" s="29">
        <f t="shared" si="42"/>
        <v>36</v>
      </c>
      <c r="B53" s="31">
        <f t="shared" si="79"/>
        <v>20.777227322599586</v>
      </c>
      <c r="C53" s="31">
        <f t="shared" si="43"/>
        <v>-2.9600726080271094</v>
      </c>
      <c r="D53" s="42">
        <f t="shared" si="119"/>
        <v>2</v>
      </c>
      <c r="E53" s="18">
        <f t="shared" si="120"/>
        <v>2E-3</v>
      </c>
      <c r="F53" s="18">
        <f t="shared" si="94"/>
        <v>50</v>
      </c>
      <c r="G53" s="18">
        <f t="shared" si="95"/>
        <v>0.05</v>
      </c>
      <c r="H53" s="18">
        <f t="shared" si="96"/>
        <v>3.1415926535897936E-4</v>
      </c>
      <c r="I53" s="18">
        <f t="shared" si="97"/>
        <v>0.5</v>
      </c>
      <c r="J53" s="19">
        <f t="shared" si="108"/>
        <v>107.89534638258785</v>
      </c>
      <c r="K53" s="19">
        <f t="shared" si="121"/>
        <v>1</v>
      </c>
      <c r="L53" s="19">
        <f t="shared" si="122"/>
        <v>1E-3</v>
      </c>
      <c r="M53" s="19">
        <f t="shared" si="98"/>
        <v>1.0789534638258784E-4</v>
      </c>
      <c r="N53" s="19">
        <f t="shared" si="99"/>
        <v>0.10789534638258784</v>
      </c>
      <c r="O53" s="33">
        <f t="shared" si="123"/>
        <v>0</v>
      </c>
      <c r="P53" s="20">
        <f t="shared" si="109"/>
        <v>0</v>
      </c>
      <c r="Q53" s="21">
        <f t="shared" si="110"/>
        <v>0</v>
      </c>
      <c r="R53" s="22">
        <f t="shared" si="124"/>
        <v>20</v>
      </c>
      <c r="S53" s="22">
        <f t="shared" si="100"/>
        <v>293.14999999999998</v>
      </c>
      <c r="T53" s="23">
        <f t="shared" si="51"/>
        <v>-1.3833829792760212E-3</v>
      </c>
      <c r="U53" s="24">
        <f t="shared" si="101"/>
        <v>-1.3833829792760213</v>
      </c>
      <c r="V53" s="25">
        <f t="shared" si="111"/>
        <v>-1.2754876328934335E-3</v>
      </c>
      <c r="W53" s="26">
        <f t="shared" si="102"/>
        <v>-1.2754876328934335</v>
      </c>
      <c r="X53" s="15">
        <f t="shared" si="125"/>
        <v>3</v>
      </c>
      <c r="Y53" s="15">
        <f t="shared" si="126"/>
        <v>20</v>
      </c>
      <c r="Z53" s="15">
        <f t="shared" si="127"/>
        <v>293.14999999999998</v>
      </c>
      <c r="AA53" s="15">
        <v>1.821E-5</v>
      </c>
      <c r="AB53" s="15">
        <v>1.1890000000000001</v>
      </c>
      <c r="AC53" s="15">
        <f t="shared" si="103"/>
        <v>1.531539108494533E-5</v>
      </c>
      <c r="AD53" s="15">
        <v>1006</v>
      </c>
      <c r="AE53" s="15">
        <v>2.588E-2</v>
      </c>
      <c r="AF53" s="27">
        <f t="shared" si="104"/>
        <v>391.7627677100495</v>
      </c>
      <c r="AG53" s="28">
        <f t="shared" si="105"/>
        <v>0.70785394126738799</v>
      </c>
      <c r="AH53" s="27">
        <f t="shared" si="106"/>
        <v>277.31081916537875</v>
      </c>
      <c r="AI53" s="28">
        <f t="shared" si="58"/>
        <v>0.3</v>
      </c>
      <c r="AJ53" s="28">
        <f t="shared" si="112"/>
        <v>10.936654367697962</v>
      </c>
      <c r="AK53" s="28">
        <f t="shared" si="113"/>
        <v>1.1390790367228607</v>
      </c>
      <c r="AL53" s="28">
        <f t="shared" si="114"/>
        <v>1.013080265757788</v>
      </c>
      <c r="AM53" s="28">
        <f t="shared" si="107"/>
        <v>10.026900729562133</v>
      </c>
      <c r="AN53" s="29">
        <f t="shared" si="115"/>
        <v>129.748095440534</v>
      </c>
      <c r="AO53" s="30">
        <f t="shared" si="116"/>
        <v>3.1681003075542266E-2</v>
      </c>
      <c r="AP53" s="29">
        <f t="shared" si="117"/>
        <v>-3.2956490708435697E-2</v>
      </c>
      <c r="AQ53" s="31">
        <f t="shared" si="118"/>
        <v>-6.1155451436179363E-2</v>
      </c>
    </row>
    <row r="54" spans="1:43" x14ac:dyDescent="0.3">
      <c r="A54" s="29">
        <f t="shared" si="42"/>
        <v>37</v>
      </c>
      <c r="B54" s="31">
        <f t="shared" si="79"/>
        <v>20.716071871163408</v>
      </c>
      <c r="C54" s="31">
        <f t="shared" si="43"/>
        <v>-3.0420249394414651</v>
      </c>
      <c r="D54" s="42">
        <f t="shared" si="119"/>
        <v>2</v>
      </c>
      <c r="E54" s="18">
        <f t="shared" si="120"/>
        <v>2E-3</v>
      </c>
      <c r="F54" s="18">
        <f t="shared" si="94"/>
        <v>50</v>
      </c>
      <c r="G54" s="18">
        <f t="shared" si="95"/>
        <v>0.05</v>
      </c>
      <c r="H54" s="18">
        <f t="shared" si="96"/>
        <v>3.1415926535897936E-4</v>
      </c>
      <c r="I54" s="18">
        <f t="shared" si="97"/>
        <v>0.5</v>
      </c>
      <c r="J54" s="19">
        <f t="shared" si="108"/>
        <v>107.8721073110421</v>
      </c>
      <c r="K54" s="19">
        <f t="shared" si="121"/>
        <v>1</v>
      </c>
      <c r="L54" s="19">
        <f t="shared" si="122"/>
        <v>1E-3</v>
      </c>
      <c r="M54" s="19">
        <f t="shared" si="98"/>
        <v>1.0787210731104209E-4</v>
      </c>
      <c r="N54" s="19">
        <f t="shared" si="99"/>
        <v>0.10787210731104209</v>
      </c>
      <c r="O54" s="33">
        <f t="shared" si="123"/>
        <v>0</v>
      </c>
      <c r="P54" s="20">
        <f t="shared" si="109"/>
        <v>0</v>
      </c>
      <c r="Q54" s="21">
        <f t="shared" si="110"/>
        <v>0</v>
      </c>
      <c r="R54" s="22">
        <f t="shared" si="124"/>
        <v>20</v>
      </c>
      <c r="S54" s="22">
        <f t="shared" si="100"/>
        <v>293.14999999999998</v>
      </c>
      <c r="T54" s="23">
        <f t="shared" si="51"/>
        <v>-1.2741341032319392E-3</v>
      </c>
      <c r="U54" s="24">
        <f t="shared" si="101"/>
        <v>-1.2741341032319391</v>
      </c>
      <c r="V54" s="25">
        <f t="shared" si="111"/>
        <v>-1.166261995920897E-3</v>
      </c>
      <c r="W54" s="26">
        <f t="shared" si="102"/>
        <v>-1.1662619959208971</v>
      </c>
      <c r="X54" s="15">
        <f t="shared" si="125"/>
        <v>3</v>
      </c>
      <c r="Y54" s="15">
        <f t="shared" si="126"/>
        <v>20</v>
      </c>
      <c r="Z54" s="15">
        <f t="shared" si="127"/>
        <v>293.14999999999998</v>
      </c>
      <c r="AA54" s="15">
        <v>1.821E-5</v>
      </c>
      <c r="AB54" s="15">
        <v>1.1890000000000001</v>
      </c>
      <c r="AC54" s="15">
        <f t="shared" si="103"/>
        <v>1.531539108494533E-5</v>
      </c>
      <c r="AD54" s="15">
        <v>1006</v>
      </c>
      <c r="AE54" s="15">
        <v>2.588E-2</v>
      </c>
      <c r="AF54" s="27">
        <f t="shared" si="104"/>
        <v>391.7627677100495</v>
      </c>
      <c r="AG54" s="28">
        <f t="shared" si="105"/>
        <v>0.70785394126738799</v>
      </c>
      <c r="AH54" s="27">
        <f t="shared" si="106"/>
        <v>277.31081916537875</v>
      </c>
      <c r="AI54" s="28">
        <f t="shared" si="58"/>
        <v>0.3</v>
      </c>
      <c r="AJ54" s="28">
        <f t="shared" si="112"/>
        <v>10.936654367697962</v>
      </c>
      <c r="AK54" s="28">
        <f t="shared" si="113"/>
        <v>1.1390790367228607</v>
      </c>
      <c r="AL54" s="28">
        <f t="shared" si="114"/>
        <v>1.013080265757788</v>
      </c>
      <c r="AM54" s="28">
        <f t="shared" si="107"/>
        <v>10.026900729562133</v>
      </c>
      <c r="AN54" s="29">
        <f t="shared" si="115"/>
        <v>129.748095440534</v>
      </c>
      <c r="AO54" s="30">
        <f t="shared" si="116"/>
        <v>2.918821108444818E-2</v>
      </c>
      <c r="AP54" s="29">
        <f t="shared" si="117"/>
        <v>-3.0354473080369076E-2</v>
      </c>
      <c r="AQ54" s="31">
        <f t="shared" si="118"/>
        <v>-5.6327037995649427E-2</v>
      </c>
    </row>
    <row r="55" spans="1:43" x14ac:dyDescent="0.3">
      <c r="A55" s="29">
        <f t="shared" si="42"/>
        <v>38</v>
      </c>
      <c r="B55" s="31">
        <f t="shared" si="79"/>
        <v>20.659744833167757</v>
      </c>
      <c r="C55" s="31">
        <f t="shared" si="43"/>
        <v>-3.1239523362317589</v>
      </c>
      <c r="D55" s="42">
        <f t="shared" si="119"/>
        <v>2</v>
      </c>
      <c r="E55" s="18">
        <f t="shared" si="120"/>
        <v>2E-3</v>
      </c>
      <c r="F55" s="18">
        <f t="shared" si="94"/>
        <v>50</v>
      </c>
      <c r="G55" s="18">
        <f t="shared" si="95"/>
        <v>0.05</v>
      </c>
      <c r="H55" s="18">
        <f t="shared" si="96"/>
        <v>3.1415926535897936E-4</v>
      </c>
      <c r="I55" s="18">
        <f t="shared" si="97"/>
        <v>0.5</v>
      </c>
      <c r="J55" s="19">
        <f t="shared" si="108"/>
        <v>107.85070303660375</v>
      </c>
      <c r="K55" s="19">
        <f t="shared" si="121"/>
        <v>1</v>
      </c>
      <c r="L55" s="19">
        <f t="shared" si="122"/>
        <v>1E-3</v>
      </c>
      <c r="M55" s="19">
        <f t="shared" si="98"/>
        <v>1.0785070303660374E-4</v>
      </c>
      <c r="N55" s="19">
        <f t="shared" si="99"/>
        <v>0.10785070303660374</v>
      </c>
      <c r="O55" s="33">
        <f t="shared" si="123"/>
        <v>0</v>
      </c>
      <c r="P55" s="20">
        <f t="shared" si="109"/>
        <v>0</v>
      </c>
      <c r="Q55" s="21">
        <f t="shared" si="110"/>
        <v>0</v>
      </c>
      <c r="R55" s="22">
        <f t="shared" si="124"/>
        <v>20</v>
      </c>
      <c r="S55" s="22">
        <f t="shared" si="100"/>
        <v>293.14999999999998</v>
      </c>
      <c r="T55" s="23">
        <f t="shared" si="51"/>
        <v>-1.1735710893418111E-3</v>
      </c>
      <c r="U55" s="24">
        <f t="shared" si="101"/>
        <v>-1.173571089341811</v>
      </c>
      <c r="V55" s="25">
        <f t="shared" si="111"/>
        <v>-1.0657203863052073E-3</v>
      </c>
      <c r="W55" s="26">
        <f t="shared" si="102"/>
        <v>-1.0657203863052072</v>
      </c>
      <c r="X55" s="15">
        <f t="shared" si="125"/>
        <v>3</v>
      </c>
      <c r="Y55" s="15">
        <f t="shared" si="126"/>
        <v>20</v>
      </c>
      <c r="Z55" s="15">
        <f t="shared" si="127"/>
        <v>293.14999999999998</v>
      </c>
      <c r="AA55" s="15">
        <v>1.821E-5</v>
      </c>
      <c r="AB55" s="15">
        <v>1.1890000000000001</v>
      </c>
      <c r="AC55" s="15">
        <f t="shared" si="103"/>
        <v>1.531539108494533E-5</v>
      </c>
      <c r="AD55" s="15">
        <v>1006</v>
      </c>
      <c r="AE55" s="15">
        <v>2.588E-2</v>
      </c>
      <c r="AF55" s="27">
        <f t="shared" si="104"/>
        <v>391.7627677100495</v>
      </c>
      <c r="AG55" s="28">
        <f t="shared" si="105"/>
        <v>0.70785394126738799</v>
      </c>
      <c r="AH55" s="27">
        <f t="shared" si="106"/>
        <v>277.31081916537875</v>
      </c>
      <c r="AI55" s="28">
        <f t="shared" si="58"/>
        <v>0.3</v>
      </c>
      <c r="AJ55" s="28">
        <f t="shared" si="112"/>
        <v>10.936654367697962</v>
      </c>
      <c r="AK55" s="28">
        <f t="shared" si="113"/>
        <v>1.1390790367228607</v>
      </c>
      <c r="AL55" s="28">
        <f t="shared" si="114"/>
        <v>1.013080265757788</v>
      </c>
      <c r="AM55" s="28">
        <f t="shared" si="107"/>
        <v>10.026900729562133</v>
      </c>
      <c r="AN55" s="29">
        <f t="shared" si="115"/>
        <v>129.748095440534</v>
      </c>
      <c r="AO55" s="30">
        <f t="shared" si="116"/>
        <v>2.689223278815283E-2</v>
      </c>
      <c r="AP55" s="29">
        <f t="shared" si="117"/>
        <v>-2.7957953174458035E-2</v>
      </c>
      <c r="AQ55" s="31">
        <f t="shared" si="118"/>
        <v>-5.1879954778616684E-2</v>
      </c>
    </row>
    <row r="56" spans="1:43" x14ac:dyDescent="0.3">
      <c r="A56" s="29">
        <f t="shared" si="42"/>
        <v>39</v>
      </c>
      <c r="B56" s="31">
        <f t="shared" si="79"/>
        <v>20.60786487838914</v>
      </c>
      <c r="C56" s="31">
        <f t="shared" si="43"/>
        <v>-3.2058528623085807</v>
      </c>
      <c r="D56" s="42">
        <f t="shared" si="119"/>
        <v>2</v>
      </c>
      <c r="E56" s="18">
        <f t="shared" si="120"/>
        <v>2E-3</v>
      </c>
      <c r="F56" s="18">
        <f t="shared" si="94"/>
        <v>50</v>
      </c>
      <c r="G56" s="18">
        <f t="shared" si="95"/>
        <v>0.05</v>
      </c>
      <c r="H56" s="18">
        <f t="shared" si="96"/>
        <v>3.1415926535897936E-4</v>
      </c>
      <c r="I56" s="18">
        <f t="shared" si="97"/>
        <v>0.5</v>
      </c>
      <c r="J56" s="19">
        <f t="shared" si="108"/>
        <v>107.83098865378787</v>
      </c>
      <c r="K56" s="19">
        <f t="shared" si="121"/>
        <v>1</v>
      </c>
      <c r="L56" s="19">
        <f t="shared" si="122"/>
        <v>1E-3</v>
      </c>
      <c r="M56" s="19">
        <f t="shared" si="98"/>
        <v>1.0783098865378787E-4</v>
      </c>
      <c r="N56" s="19">
        <f t="shared" si="99"/>
        <v>0.10783098865378787</v>
      </c>
      <c r="O56" s="33">
        <f t="shared" si="123"/>
        <v>0</v>
      </c>
      <c r="P56" s="20">
        <f t="shared" si="109"/>
        <v>0</v>
      </c>
      <c r="Q56" s="21">
        <f t="shared" si="110"/>
        <v>0</v>
      </c>
      <c r="R56" s="22">
        <f t="shared" si="124"/>
        <v>20</v>
      </c>
      <c r="S56" s="22">
        <f t="shared" si="100"/>
        <v>293.14999999999998</v>
      </c>
      <c r="T56" s="23">
        <f t="shared" si="51"/>
        <v>-1.0809987930342185E-3</v>
      </c>
      <c r="U56" s="24">
        <f t="shared" si="101"/>
        <v>-1.0809987930342184</v>
      </c>
      <c r="V56" s="25">
        <f t="shared" si="111"/>
        <v>-9.7316780438043058E-4</v>
      </c>
      <c r="W56" s="26">
        <f t="shared" si="102"/>
        <v>-0.9731678043804306</v>
      </c>
      <c r="X56" s="15">
        <f t="shared" si="125"/>
        <v>3</v>
      </c>
      <c r="Y56" s="15">
        <f t="shared" si="126"/>
        <v>20</v>
      </c>
      <c r="Z56" s="15">
        <f t="shared" si="127"/>
        <v>293.14999999999998</v>
      </c>
      <c r="AA56" s="15">
        <v>1.821E-5</v>
      </c>
      <c r="AB56" s="15">
        <v>1.1890000000000001</v>
      </c>
      <c r="AC56" s="15">
        <f t="shared" si="103"/>
        <v>1.531539108494533E-5</v>
      </c>
      <c r="AD56" s="15">
        <v>1006</v>
      </c>
      <c r="AE56" s="15">
        <v>2.588E-2</v>
      </c>
      <c r="AF56" s="27">
        <f t="shared" si="104"/>
        <v>391.7627677100495</v>
      </c>
      <c r="AG56" s="28">
        <f t="shared" si="105"/>
        <v>0.70785394126738799</v>
      </c>
      <c r="AH56" s="27">
        <f t="shared" si="106"/>
        <v>277.31081916537875</v>
      </c>
      <c r="AI56" s="28">
        <f t="shared" si="58"/>
        <v>0.3</v>
      </c>
      <c r="AJ56" s="28">
        <f t="shared" si="112"/>
        <v>10.936654367697962</v>
      </c>
      <c r="AK56" s="28">
        <f t="shared" si="113"/>
        <v>1.1390790367228607</v>
      </c>
      <c r="AL56" s="28">
        <f t="shared" si="114"/>
        <v>1.013080265757788</v>
      </c>
      <c r="AM56" s="28">
        <f t="shared" si="107"/>
        <v>10.026900729562133</v>
      </c>
      <c r="AN56" s="29">
        <f t="shared" si="115"/>
        <v>129.748095440534</v>
      </c>
      <c r="AO56" s="30">
        <f t="shared" si="116"/>
        <v>2.4777524569451793E-2</v>
      </c>
      <c r="AP56" s="29">
        <f t="shared" si="117"/>
        <v>-2.5750692373832224E-2</v>
      </c>
      <c r="AQ56" s="31">
        <f t="shared" si="118"/>
        <v>-4.7784068724064689E-2</v>
      </c>
    </row>
    <row r="57" spans="1:43" x14ac:dyDescent="0.3">
      <c r="A57" s="29">
        <f t="shared" si="42"/>
        <v>40</v>
      </c>
      <c r="B57" s="31">
        <f t="shared" si="79"/>
        <v>20.560080809665077</v>
      </c>
      <c r="C57" s="31">
        <f t="shared" si="43"/>
        <v>-3.2877244037924722</v>
      </c>
      <c r="D57" s="42">
        <f t="shared" si="119"/>
        <v>2</v>
      </c>
      <c r="E57" s="18">
        <f t="shared" si="120"/>
        <v>2E-3</v>
      </c>
      <c r="F57" s="18">
        <f t="shared" si="94"/>
        <v>50</v>
      </c>
      <c r="G57" s="18">
        <f t="shared" si="95"/>
        <v>0.05</v>
      </c>
      <c r="H57" s="18">
        <f t="shared" si="96"/>
        <v>3.1415926535897936E-4</v>
      </c>
      <c r="I57" s="18">
        <f t="shared" si="97"/>
        <v>0.5</v>
      </c>
      <c r="J57" s="19">
        <f t="shared" si="108"/>
        <v>107.81283070767273</v>
      </c>
      <c r="K57" s="19">
        <f t="shared" si="121"/>
        <v>1</v>
      </c>
      <c r="L57" s="19">
        <f t="shared" si="122"/>
        <v>1E-3</v>
      </c>
      <c r="M57" s="19">
        <f t="shared" si="98"/>
        <v>1.0781283070767272E-4</v>
      </c>
      <c r="N57" s="19">
        <f t="shared" si="99"/>
        <v>0.10781283070767272</v>
      </c>
      <c r="O57" s="33">
        <f t="shared" si="123"/>
        <v>0</v>
      </c>
      <c r="P57" s="20">
        <f t="shared" si="109"/>
        <v>0</v>
      </c>
      <c r="Q57" s="21">
        <f t="shared" si="110"/>
        <v>0</v>
      </c>
      <c r="R57" s="22">
        <f t="shared" si="124"/>
        <v>20</v>
      </c>
      <c r="S57" s="22">
        <f t="shared" si="100"/>
        <v>293.14999999999998</v>
      </c>
      <c r="T57" s="23">
        <f t="shared" si="51"/>
        <v>-9.9577839503224835E-4</v>
      </c>
      <c r="U57" s="24">
        <f t="shared" si="101"/>
        <v>-0.9957783950322483</v>
      </c>
      <c r="V57" s="25">
        <f t="shared" si="111"/>
        <v>-8.8796556432457568E-4</v>
      </c>
      <c r="W57" s="26">
        <f t="shared" si="102"/>
        <v>-0.88796556432457563</v>
      </c>
      <c r="X57" s="15">
        <f t="shared" si="125"/>
        <v>3</v>
      </c>
      <c r="Y57" s="15">
        <f t="shared" si="126"/>
        <v>20</v>
      </c>
      <c r="Z57" s="15">
        <f t="shared" si="127"/>
        <v>293.14999999999998</v>
      </c>
      <c r="AA57" s="15">
        <v>1.821E-5</v>
      </c>
      <c r="AB57" s="15">
        <v>1.1890000000000001</v>
      </c>
      <c r="AC57" s="15">
        <f t="shared" si="103"/>
        <v>1.531539108494533E-5</v>
      </c>
      <c r="AD57" s="15">
        <v>1006</v>
      </c>
      <c r="AE57" s="15">
        <v>2.588E-2</v>
      </c>
      <c r="AF57" s="27">
        <f t="shared" si="104"/>
        <v>391.7627677100495</v>
      </c>
      <c r="AG57" s="28">
        <f t="shared" si="105"/>
        <v>0.70785394126738799</v>
      </c>
      <c r="AH57" s="27">
        <f t="shared" si="106"/>
        <v>277.31081916537875</v>
      </c>
      <c r="AI57" s="28">
        <f t="shared" si="58"/>
        <v>0.3</v>
      </c>
      <c r="AJ57" s="28">
        <f t="shared" si="112"/>
        <v>10.936654367697962</v>
      </c>
      <c r="AK57" s="28">
        <f t="shared" si="113"/>
        <v>1.1390790367228607</v>
      </c>
      <c r="AL57" s="28">
        <f t="shared" si="114"/>
        <v>1.013080265757788</v>
      </c>
      <c r="AM57" s="28">
        <f t="shared" si="107"/>
        <v>10.026900729562133</v>
      </c>
      <c r="AN57" s="29">
        <f t="shared" si="115"/>
        <v>129.748095440534</v>
      </c>
      <c r="AO57" s="30">
        <f t="shared" si="116"/>
        <v>2.2829771081906338E-2</v>
      </c>
      <c r="AP57" s="29">
        <f t="shared" si="117"/>
        <v>-2.3717736646230912E-2</v>
      </c>
      <c r="AQ57" s="31">
        <f t="shared" si="118"/>
        <v>-4.4011630500252183E-2</v>
      </c>
    </row>
    <row r="58" spans="1:43" x14ac:dyDescent="0.3">
      <c r="A58" s="29">
        <f t="shared" si="42"/>
        <v>41</v>
      </c>
      <c r="B58" s="31">
        <f t="shared" si="79"/>
        <v>20.516069179164827</v>
      </c>
      <c r="C58" s="31">
        <f t="shared" si="43"/>
        <v>-3.3695646554402261</v>
      </c>
      <c r="D58" s="42">
        <f t="shared" si="119"/>
        <v>2</v>
      </c>
      <c r="E58" s="18">
        <f t="shared" si="120"/>
        <v>2E-3</v>
      </c>
      <c r="F58" s="18">
        <f t="shared" si="94"/>
        <v>50</v>
      </c>
      <c r="G58" s="18">
        <f t="shared" si="95"/>
        <v>0.05</v>
      </c>
      <c r="H58" s="18">
        <f t="shared" si="96"/>
        <v>3.1415926535897936E-4</v>
      </c>
      <c r="I58" s="18">
        <f t="shared" si="97"/>
        <v>0.5</v>
      </c>
      <c r="J58" s="19">
        <f t="shared" si="108"/>
        <v>107.79610628808264</v>
      </c>
      <c r="K58" s="19">
        <f t="shared" si="121"/>
        <v>1</v>
      </c>
      <c r="L58" s="19">
        <f t="shared" si="122"/>
        <v>1E-3</v>
      </c>
      <c r="M58" s="19">
        <f t="shared" si="98"/>
        <v>1.0779610628808263E-4</v>
      </c>
      <c r="N58" s="19">
        <f t="shared" si="99"/>
        <v>0.10779610628808263</v>
      </c>
      <c r="O58" s="33">
        <f t="shared" si="123"/>
        <v>0</v>
      </c>
      <c r="P58" s="20">
        <f t="shared" si="109"/>
        <v>0</v>
      </c>
      <c r="Q58" s="21">
        <f t="shared" si="110"/>
        <v>0</v>
      </c>
      <c r="R58" s="22">
        <f t="shared" si="124"/>
        <v>20</v>
      </c>
      <c r="S58" s="22">
        <f t="shared" si="100"/>
        <v>293.14999999999998</v>
      </c>
      <c r="T58" s="23">
        <f t="shared" si="51"/>
        <v>-9.1732273333814589E-4</v>
      </c>
      <c r="U58" s="24">
        <f t="shared" si="101"/>
        <v>-0.91732273333814585</v>
      </c>
      <c r="V58" s="25">
        <f t="shared" si="111"/>
        <v>-8.0952662705006321E-4</v>
      </c>
      <c r="W58" s="26">
        <f t="shared" si="102"/>
        <v>-0.80952662705006317</v>
      </c>
      <c r="X58" s="15">
        <f t="shared" si="125"/>
        <v>3</v>
      </c>
      <c r="Y58" s="15">
        <f t="shared" si="126"/>
        <v>20</v>
      </c>
      <c r="Z58" s="15">
        <f t="shared" si="127"/>
        <v>293.14999999999998</v>
      </c>
      <c r="AA58" s="15">
        <v>1.821E-5</v>
      </c>
      <c r="AB58" s="15">
        <v>1.1890000000000001</v>
      </c>
      <c r="AC58" s="15">
        <f t="shared" si="103"/>
        <v>1.531539108494533E-5</v>
      </c>
      <c r="AD58" s="15">
        <v>1006</v>
      </c>
      <c r="AE58" s="15">
        <v>2.588E-2</v>
      </c>
      <c r="AF58" s="27">
        <f t="shared" si="104"/>
        <v>391.7627677100495</v>
      </c>
      <c r="AG58" s="28">
        <f t="shared" si="105"/>
        <v>0.70785394126738799</v>
      </c>
      <c r="AH58" s="27">
        <f t="shared" si="106"/>
        <v>277.31081916537875</v>
      </c>
      <c r="AI58" s="28">
        <f t="shared" si="58"/>
        <v>0.3</v>
      </c>
      <c r="AJ58" s="28">
        <f t="shared" si="112"/>
        <v>10.936654367697962</v>
      </c>
      <c r="AK58" s="28">
        <f t="shared" si="113"/>
        <v>1.1390790367228607</v>
      </c>
      <c r="AL58" s="28">
        <f t="shared" si="114"/>
        <v>1.013080265757788</v>
      </c>
      <c r="AM58" s="28">
        <f t="shared" si="107"/>
        <v>10.026900729562133</v>
      </c>
      <c r="AN58" s="29">
        <f t="shared" si="115"/>
        <v>129.748095440534</v>
      </c>
      <c r="AO58" s="30">
        <f t="shared" si="116"/>
        <v>2.1035788085304454E-2</v>
      </c>
      <c r="AP58" s="29">
        <f t="shared" si="117"/>
        <v>-2.1845314712354517E-2</v>
      </c>
      <c r="AQ58" s="31">
        <f t="shared" si="118"/>
        <v>-4.0537085541619652E-2</v>
      </c>
    </row>
    <row r="59" spans="1:43" x14ac:dyDescent="0.3">
      <c r="A59" s="29">
        <f t="shared" si="42"/>
        <v>42</v>
      </c>
      <c r="B59" s="31">
        <f t="shared" si="79"/>
        <v>20.475532093623208</v>
      </c>
      <c r="C59" s="31">
        <f t="shared" si="43"/>
        <v>-3.451371105900825</v>
      </c>
      <c r="D59" s="42">
        <f t="shared" si="119"/>
        <v>2</v>
      </c>
      <c r="E59" s="18">
        <f t="shared" si="120"/>
        <v>2E-3</v>
      </c>
      <c r="F59" s="18">
        <f t="shared" si="94"/>
        <v>50</v>
      </c>
      <c r="G59" s="18">
        <f t="shared" si="95"/>
        <v>0.05</v>
      </c>
      <c r="H59" s="18">
        <f t="shared" si="96"/>
        <v>3.1415926535897936E-4</v>
      </c>
      <c r="I59" s="18">
        <f t="shared" si="97"/>
        <v>0.5</v>
      </c>
      <c r="J59" s="19">
        <f t="shared" si="108"/>
        <v>107.78070219557682</v>
      </c>
      <c r="K59" s="19">
        <f t="shared" si="121"/>
        <v>1</v>
      </c>
      <c r="L59" s="19">
        <f t="shared" si="122"/>
        <v>1E-3</v>
      </c>
      <c r="M59" s="19">
        <f t="shared" si="98"/>
        <v>1.0778070219557682E-4</v>
      </c>
      <c r="N59" s="19">
        <f t="shared" si="99"/>
        <v>0.10778070219557682</v>
      </c>
      <c r="O59" s="33">
        <f t="shared" si="123"/>
        <v>0</v>
      </c>
      <c r="P59" s="20">
        <f t="shared" si="109"/>
        <v>0</v>
      </c>
      <c r="Q59" s="21">
        <f t="shared" si="110"/>
        <v>0</v>
      </c>
      <c r="R59" s="22">
        <f t="shared" si="124"/>
        <v>20</v>
      </c>
      <c r="S59" s="22">
        <f t="shared" si="100"/>
        <v>293.14999999999998</v>
      </c>
      <c r="T59" s="23">
        <f t="shared" si="51"/>
        <v>-8.4509203762627176E-4</v>
      </c>
      <c r="U59" s="24">
        <f t="shared" si="101"/>
        <v>-0.84509203762627172</v>
      </c>
      <c r="V59" s="25">
        <f t="shared" si="111"/>
        <v>-7.3731133543069498E-4</v>
      </c>
      <c r="W59" s="26">
        <f t="shared" si="102"/>
        <v>-0.73731133543069494</v>
      </c>
      <c r="X59" s="15">
        <f t="shared" si="125"/>
        <v>3</v>
      </c>
      <c r="Y59" s="15">
        <f t="shared" si="126"/>
        <v>20</v>
      </c>
      <c r="Z59" s="15">
        <f t="shared" si="127"/>
        <v>293.14999999999998</v>
      </c>
      <c r="AA59" s="15">
        <v>1.821E-5</v>
      </c>
      <c r="AB59" s="15">
        <v>1.1890000000000001</v>
      </c>
      <c r="AC59" s="15">
        <f t="shared" si="103"/>
        <v>1.531539108494533E-5</v>
      </c>
      <c r="AD59" s="15">
        <v>1006</v>
      </c>
      <c r="AE59" s="15">
        <v>2.588E-2</v>
      </c>
      <c r="AF59" s="27">
        <f t="shared" si="104"/>
        <v>391.7627677100495</v>
      </c>
      <c r="AG59" s="28">
        <f t="shared" si="105"/>
        <v>0.70785394126738799</v>
      </c>
      <c r="AH59" s="27">
        <f t="shared" si="106"/>
        <v>277.31081916537875</v>
      </c>
      <c r="AI59" s="28">
        <f t="shared" si="58"/>
        <v>0.3</v>
      </c>
      <c r="AJ59" s="28">
        <f t="shared" si="112"/>
        <v>10.936654367697962</v>
      </c>
      <c r="AK59" s="28">
        <f t="shared" si="113"/>
        <v>1.1390790367228607</v>
      </c>
      <c r="AL59" s="28">
        <f t="shared" si="114"/>
        <v>1.013080265757788</v>
      </c>
      <c r="AM59" s="28">
        <f t="shared" si="107"/>
        <v>10.026900729562133</v>
      </c>
      <c r="AN59" s="29">
        <f t="shared" si="115"/>
        <v>129.748095440534</v>
      </c>
      <c r="AO59" s="30">
        <f t="shared" si="116"/>
        <v>1.9383432983553651E-2</v>
      </c>
      <c r="AP59" s="29">
        <f t="shared" si="117"/>
        <v>-2.0120744318984345E-2</v>
      </c>
      <c r="AQ59" s="31">
        <f t="shared" si="118"/>
        <v>-3.7336900125245015E-2</v>
      </c>
    </row>
    <row r="60" spans="1:43" x14ac:dyDescent="0.3">
      <c r="A60" s="29">
        <f t="shared" si="42"/>
        <v>43</v>
      </c>
      <c r="B60" s="31">
        <f t="shared" si="79"/>
        <v>20.438195193497965</v>
      </c>
      <c r="C60" s="31">
        <f t="shared" si="43"/>
        <v>-3.53314102172352</v>
      </c>
      <c r="D60" s="42">
        <f t="shared" si="119"/>
        <v>2</v>
      </c>
      <c r="E60" s="18">
        <f t="shared" si="120"/>
        <v>2E-3</v>
      </c>
      <c r="F60" s="18">
        <f t="shared" si="94"/>
        <v>50</v>
      </c>
      <c r="G60" s="18">
        <f t="shared" si="95"/>
        <v>0.05</v>
      </c>
      <c r="H60" s="18">
        <f t="shared" si="96"/>
        <v>3.1415926535897936E-4</v>
      </c>
      <c r="I60" s="18">
        <f t="shared" si="97"/>
        <v>0.5</v>
      </c>
      <c r="J60" s="19">
        <f t="shared" si="108"/>
        <v>107.76651417352923</v>
      </c>
      <c r="K60" s="19">
        <f t="shared" si="121"/>
        <v>1</v>
      </c>
      <c r="L60" s="19">
        <f t="shared" si="122"/>
        <v>1E-3</v>
      </c>
      <c r="M60" s="19">
        <f t="shared" si="98"/>
        <v>1.0776651417352923E-4</v>
      </c>
      <c r="N60" s="19">
        <f t="shared" si="99"/>
        <v>0.10776651417352923</v>
      </c>
      <c r="O60" s="33">
        <f t="shared" si="123"/>
        <v>0</v>
      </c>
      <c r="P60" s="20">
        <f t="shared" si="109"/>
        <v>0</v>
      </c>
      <c r="Q60" s="21">
        <f t="shared" si="110"/>
        <v>0</v>
      </c>
      <c r="R60" s="22">
        <f t="shared" si="124"/>
        <v>20</v>
      </c>
      <c r="S60" s="22">
        <f t="shared" si="100"/>
        <v>293.14999999999998</v>
      </c>
      <c r="T60" s="23">
        <f t="shared" si="51"/>
        <v>-7.7859002907802114E-4</v>
      </c>
      <c r="U60" s="24">
        <f t="shared" si="101"/>
        <v>-0.77859002907802111</v>
      </c>
      <c r="V60" s="25">
        <f t="shared" si="111"/>
        <v>-6.7082351490449195E-4</v>
      </c>
      <c r="W60" s="26">
        <f t="shared" si="102"/>
        <v>-0.67082351490449199</v>
      </c>
      <c r="X60" s="15">
        <f t="shared" si="125"/>
        <v>3</v>
      </c>
      <c r="Y60" s="15">
        <f t="shared" si="126"/>
        <v>20</v>
      </c>
      <c r="Z60" s="15">
        <f t="shared" si="127"/>
        <v>293.14999999999998</v>
      </c>
      <c r="AA60" s="15">
        <v>1.821E-5</v>
      </c>
      <c r="AB60" s="15">
        <v>1.1890000000000001</v>
      </c>
      <c r="AC60" s="15">
        <f t="shared" si="103"/>
        <v>1.531539108494533E-5</v>
      </c>
      <c r="AD60" s="15">
        <v>1006</v>
      </c>
      <c r="AE60" s="15">
        <v>2.588E-2</v>
      </c>
      <c r="AF60" s="27">
        <f t="shared" si="104"/>
        <v>391.7627677100495</v>
      </c>
      <c r="AG60" s="28">
        <f t="shared" si="105"/>
        <v>0.70785394126738799</v>
      </c>
      <c r="AH60" s="27">
        <f t="shared" si="106"/>
        <v>277.31081916537875</v>
      </c>
      <c r="AI60" s="28">
        <f t="shared" si="58"/>
        <v>0.3</v>
      </c>
      <c r="AJ60" s="28">
        <f t="shared" si="112"/>
        <v>10.936654367697962</v>
      </c>
      <c r="AK60" s="28">
        <f t="shared" si="113"/>
        <v>1.1390790367228607</v>
      </c>
      <c r="AL60" s="28">
        <f t="shared" si="114"/>
        <v>1.013080265757788</v>
      </c>
      <c r="AM60" s="28">
        <f t="shared" si="107"/>
        <v>10.026900729562133</v>
      </c>
      <c r="AN60" s="29">
        <f t="shared" si="115"/>
        <v>129.748095440534</v>
      </c>
      <c r="AO60" s="30">
        <f t="shared" si="116"/>
        <v>1.7861522451969768E-2</v>
      </c>
      <c r="AP60" s="29">
        <f t="shared" si="117"/>
        <v>-1.853234596687426E-2</v>
      </c>
      <c r="AQ60" s="31">
        <f t="shared" si="118"/>
        <v>-3.4389401280687772E-2</v>
      </c>
    </row>
    <row r="61" spans="1:43" x14ac:dyDescent="0.3">
      <c r="A61" s="29">
        <f t="shared" si="42"/>
        <v>44</v>
      </c>
      <c r="B61" s="31">
        <f t="shared" si="79"/>
        <v>20.403805792217277</v>
      </c>
      <c r="C61" s="31">
        <f t="shared" si="43"/>
        <v>-3.6148714300358855</v>
      </c>
      <c r="D61" s="42">
        <f t="shared" si="119"/>
        <v>2</v>
      </c>
      <c r="E61" s="18">
        <f t="shared" si="120"/>
        <v>2E-3</v>
      </c>
      <c r="F61" s="18">
        <f t="shared" si="94"/>
        <v>50</v>
      </c>
      <c r="G61" s="18">
        <f t="shared" si="95"/>
        <v>0.05</v>
      </c>
      <c r="H61" s="18">
        <f t="shared" si="96"/>
        <v>3.1415926535897936E-4</v>
      </c>
      <c r="I61" s="18">
        <f t="shared" si="97"/>
        <v>0.5</v>
      </c>
      <c r="J61" s="19">
        <f t="shared" si="108"/>
        <v>107.75344620104256</v>
      </c>
      <c r="K61" s="19">
        <f t="shared" si="121"/>
        <v>1</v>
      </c>
      <c r="L61" s="19">
        <f t="shared" si="122"/>
        <v>1E-3</v>
      </c>
      <c r="M61" s="19">
        <f t="shared" si="98"/>
        <v>1.0775344620104256E-4</v>
      </c>
      <c r="N61" s="19">
        <f t="shared" si="99"/>
        <v>0.10775344620104256</v>
      </c>
      <c r="O61" s="33">
        <f t="shared" si="123"/>
        <v>0</v>
      </c>
      <c r="P61" s="20">
        <f t="shared" si="109"/>
        <v>0</v>
      </c>
      <c r="Q61" s="21">
        <f t="shared" si="110"/>
        <v>0</v>
      </c>
      <c r="R61" s="22">
        <f t="shared" si="124"/>
        <v>20</v>
      </c>
      <c r="S61" s="22">
        <f t="shared" si="100"/>
        <v>293.14999999999998</v>
      </c>
      <c r="T61" s="23">
        <f t="shared" si="51"/>
        <v>-7.1736035240824864E-4</v>
      </c>
      <c r="U61" s="24">
        <f t="shared" si="101"/>
        <v>-0.71736035240824858</v>
      </c>
      <c r="V61" s="25">
        <f t="shared" si="111"/>
        <v>-6.0960690620720612E-4</v>
      </c>
      <c r="W61" s="26">
        <f t="shared" si="102"/>
        <v>-0.60960690620720615</v>
      </c>
      <c r="X61" s="15">
        <f t="shared" si="125"/>
        <v>3</v>
      </c>
      <c r="Y61" s="15">
        <f t="shared" si="126"/>
        <v>20</v>
      </c>
      <c r="Z61" s="15">
        <f t="shared" si="127"/>
        <v>293.14999999999998</v>
      </c>
      <c r="AA61" s="15">
        <v>1.821E-5</v>
      </c>
      <c r="AB61" s="15">
        <v>1.1890000000000001</v>
      </c>
      <c r="AC61" s="15">
        <f t="shared" si="103"/>
        <v>1.531539108494533E-5</v>
      </c>
      <c r="AD61" s="15">
        <v>1006</v>
      </c>
      <c r="AE61" s="15">
        <v>2.588E-2</v>
      </c>
      <c r="AF61" s="27">
        <f t="shared" si="104"/>
        <v>391.7627677100495</v>
      </c>
      <c r="AG61" s="28">
        <f t="shared" si="105"/>
        <v>0.70785394126738799</v>
      </c>
      <c r="AH61" s="27">
        <f t="shared" si="106"/>
        <v>277.31081916537875</v>
      </c>
      <c r="AI61" s="28">
        <f t="shared" si="58"/>
        <v>0.3</v>
      </c>
      <c r="AJ61" s="28">
        <f t="shared" si="112"/>
        <v>10.936654367697962</v>
      </c>
      <c r="AK61" s="28">
        <f t="shared" si="113"/>
        <v>1.1390790367228607</v>
      </c>
      <c r="AL61" s="28">
        <f t="shared" si="114"/>
        <v>1.013080265757788</v>
      </c>
      <c r="AM61" s="28">
        <f t="shared" si="107"/>
        <v>10.026900729562133</v>
      </c>
      <c r="AN61" s="29">
        <f t="shared" si="115"/>
        <v>129.748095440534</v>
      </c>
      <c r="AO61" s="30">
        <f t="shared" si="116"/>
        <v>1.6459756590091013E-2</v>
      </c>
      <c r="AP61" s="29">
        <f t="shared" si="117"/>
        <v>-1.7069363496298218E-2</v>
      </c>
      <c r="AQ61" s="31">
        <f t="shared" si="118"/>
        <v>-3.1674629425188186E-2</v>
      </c>
    </row>
    <row r="62" spans="1:43" x14ac:dyDescent="0.3">
      <c r="A62" s="29">
        <f t="shared" si="42"/>
        <v>45</v>
      </c>
      <c r="B62" s="31">
        <f t="shared" si="79"/>
        <v>20.372131162792087</v>
      </c>
      <c r="C62" s="31">
        <f t="shared" si="43"/>
        <v>-3.696559099805024</v>
      </c>
      <c r="D62" s="42">
        <f t="shared" si="119"/>
        <v>2</v>
      </c>
      <c r="E62" s="18">
        <f t="shared" si="120"/>
        <v>2E-3</v>
      </c>
      <c r="F62" s="18">
        <f t="shared" si="94"/>
        <v>50</v>
      </c>
      <c r="G62" s="18">
        <f t="shared" si="95"/>
        <v>0.05</v>
      </c>
      <c r="H62" s="18">
        <f t="shared" si="96"/>
        <v>3.1415926535897936E-4</v>
      </c>
      <c r="I62" s="18">
        <f t="shared" si="97"/>
        <v>0.5</v>
      </c>
      <c r="J62" s="19">
        <f t="shared" si="108"/>
        <v>107.741409841861</v>
      </c>
      <c r="K62" s="19">
        <f t="shared" si="121"/>
        <v>1</v>
      </c>
      <c r="L62" s="19">
        <f t="shared" si="122"/>
        <v>1E-3</v>
      </c>
      <c r="M62" s="19">
        <f t="shared" si="98"/>
        <v>1.0774140984186099E-4</v>
      </c>
      <c r="N62" s="19">
        <f t="shared" si="99"/>
        <v>0.10774140984186099</v>
      </c>
      <c r="O62" s="33">
        <f t="shared" si="123"/>
        <v>0</v>
      </c>
      <c r="P62" s="20">
        <f t="shared" si="109"/>
        <v>0</v>
      </c>
      <c r="Q62" s="21">
        <f t="shared" si="110"/>
        <v>0</v>
      </c>
      <c r="R62" s="22">
        <f t="shared" si="124"/>
        <v>20</v>
      </c>
      <c r="S62" s="22">
        <f t="shared" si="100"/>
        <v>293.14999999999998</v>
      </c>
      <c r="T62" s="23">
        <f t="shared" si="51"/>
        <v>-6.6098331013734178E-4</v>
      </c>
      <c r="U62" s="24">
        <f t="shared" si="101"/>
        <v>-0.6609833101373418</v>
      </c>
      <c r="V62" s="25">
        <f t="shared" si="111"/>
        <v>-5.5324190029548074E-4</v>
      </c>
      <c r="W62" s="26">
        <f t="shared" si="102"/>
        <v>-0.5532419002954807</v>
      </c>
      <c r="X62" s="15">
        <f t="shared" si="125"/>
        <v>3</v>
      </c>
      <c r="Y62" s="15">
        <f t="shared" si="126"/>
        <v>20</v>
      </c>
      <c r="Z62" s="15">
        <f t="shared" si="127"/>
        <v>293.14999999999998</v>
      </c>
      <c r="AA62" s="15">
        <v>1.821E-5</v>
      </c>
      <c r="AB62" s="15">
        <v>1.1890000000000001</v>
      </c>
      <c r="AC62" s="15">
        <f t="shared" si="103"/>
        <v>1.531539108494533E-5</v>
      </c>
      <c r="AD62" s="15">
        <v>1006</v>
      </c>
      <c r="AE62" s="15">
        <v>2.588E-2</v>
      </c>
      <c r="AF62" s="27">
        <f t="shared" si="104"/>
        <v>391.7627677100495</v>
      </c>
      <c r="AG62" s="28">
        <f t="shared" si="105"/>
        <v>0.70785394126738799</v>
      </c>
      <c r="AH62" s="27">
        <f t="shared" si="106"/>
        <v>277.31081916537875</v>
      </c>
      <c r="AI62" s="28">
        <f t="shared" si="58"/>
        <v>0.3</v>
      </c>
      <c r="AJ62" s="28">
        <f t="shared" si="112"/>
        <v>10.936654367697962</v>
      </c>
      <c r="AK62" s="28">
        <f t="shared" si="113"/>
        <v>1.1390790367228607</v>
      </c>
      <c r="AL62" s="28">
        <f t="shared" si="114"/>
        <v>1.013080265757788</v>
      </c>
      <c r="AM62" s="28">
        <f t="shared" si="107"/>
        <v>10.026900729562133</v>
      </c>
      <c r="AN62" s="29">
        <f t="shared" si="115"/>
        <v>129.748095440534</v>
      </c>
      <c r="AO62" s="30">
        <f t="shared" si="116"/>
        <v>1.5168649081312552E-2</v>
      </c>
      <c r="AP62" s="29">
        <f t="shared" si="117"/>
        <v>-1.5721890981608033E-2</v>
      </c>
      <c r="AQ62" s="31">
        <f t="shared" si="118"/>
        <v>-2.9174202706131316E-2</v>
      </c>
    </row>
    <row r="63" spans="1:43" x14ac:dyDescent="0.3">
      <c r="A63" s="29">
        <f t="shared" si="42"/>
        <v>46</v>
      </c>
      <c r="B63" s="31">
        <f t="shared" si="79"/>
        <v>20.342956960085957</v>
      </c>
      <c r="C63" s="31">
        <f t="shared" si="43"/>
        <v>-3.7782005215907417</v>
      </c>
      <c r="D63" s="42">
        <f t="shared" si="119"/>
        <v>2</v>
      </c>
      <c r="E63" s="18">
        <f t="shared" si="120"/>
        <v>2E-3</v>
      </c>
      <c r="F63" s="18">
        <f t="shared" si="94"/>
        <v>50</v>
      </c>
      <c r="G63" s="18">
        <f t="shared" si="95"/>
        <v>0.05</v>
      </c>
      <c r="H63" s="18">
        <f t="shared" si="96"/>
        <v>3.1415926535897936E-4</v>
      </c>
      <c r="I63" s="18">
        <f t="shared" si="97"/>
        <v>0.5</v>
      </c>
      <c r="J63" s="19">
        <f t="shared" si="108"/>
        <v>107.73032364483267</v>
      </c>
      <c r="K63" s="19">
        <f t="shared" si="121"/>
        <v>1</v>
      </c>
      <c r="L63" s="19">
        <f t="shared" si="122"/>
        <v>1E-3</v>
      </c>
      <c r="M63" s="19">
        <f t="shared" si="98"/>
        <v>1.0773032364483265E-4</v>
      </c>
      <c r="N63" s="19">
        <f t="shared" si="99"/>
        <v>0.10773032364483265</v>
      </c>
      <c r="O63" s="33">
        <f t="shared" si="123"/>
        <v>0</v>
      </c>
      <c r="P63" s="20">
        <f t="shared" si="109"/>
        <v>0</v>
      </c>
      <c r="Q63" s="21">
        <f t="shared" si="110"/>
        <v>0</v>
      </c>
      <c r="R63" s="22">
        <f t="shared" si="124"/>
        <v>20</v>
      </c>
      <c r="S63" s="22">
        <f t="shared" si="100"/>
        <v>293.14999999999998</v>
      </c>
      <c r="T63" s="23">
        <f t="shared" si="51"/>
        <v>-6.0907287209896238E-4</v>
      </c>
      <c r="U63" s="24">
        <f t="shared" si="101"/>
        <v>-0.60907287209896233</v>
      </c>
      <c r="V63" s="25">
        <f t="shared" si="111"/>
        <v>-5.0134254845412977E-4</v>
      </c>
      <c r="W63" s="26">
        <f t="shared" si="102"/>
        <v>-0.50134254845412973</v>
      </c>
      <c r="X63" s="15">
        <f t="shared" si="125"/>
        <v>3</v>
      </c>
      <c r="Y63" s="15">
        <f t="shared" si="126"/>
        <v>20</v>
      </c>
      <c r="Z63" s="15">
        <f t="shared" si="127"/>
        <v>293.14999999999998</v>
      </c>
      <c r="AA63" s="15">
        <v>1.821E-5</v>
      </c>
      <c r="AB63" s="15">
        <v>1.1890000000000001</v>
      </c>
      <c r="AC63" s="15">
        <f t="shared" si="103"/>
        <v>1.531539108494533E-5</v>
      </c>
      <c r="AD63" s="15">
        <v>1006</v>
      </c>
      <c r="AE63" s="15">
        <v>2.588E-2</v>
      </c>
      <c r="AF63" s="27">
        <f t="shared" si="104"/>
        <v>391.7627677100495</v>
      </c>
      <c r="AG63" s="28">
        <f t="shared" si="105"/>
        <v>0.70785394126738799</v>
      </c>
      <c r="AH63" s="27">
        <f t="shared" si="106"/>
        <v>277.31081916537875</v>
      </c>
      <c r="AI63" s="28">
        <f t="shared" si="58"/>
        <v>0.3</v>
      </c>
      <c r="AJ63" s="28">
        <f t="shared" si="112"/>
        <v>10.936654367697962</v>
      </c>
      <c r="AK63" s="28">
        <f t="shared" si="113"/>
        <v>1.1390790367228607</v>
      </c>
      <c r="AL63" s="28">
        <f t="shared" si="114"/>
        <v>1.013080265757788</v>
      </c>
      <c r="AM63" s="28">
        <f t="shared" si="107"/>
        <v>10.026900729562133</v>
      </c>
      <c r="AN63" s="29">
        <f t="shared" si="115"/>
        <v>129.748095440534</v>
      </c>
      <c r="AO63" s="30">
        <f t="shared" si="116"/>
        <v>1.3979462882134662E-2</v>
      </c>
      <c r="AP63" s="29">
        <f t="shared" si="117"/>
        <v>-1.4480805430588791E-2</v>
      </c>
      <c r="AQ63" s="31">
        <f t="shared" si="118"/>
        <v>-2.6871192115137974E-2</v>
      </c>
    </row>
    <row r="64" spans="1:43" x14ac:dyDescent="0.3">
      <c r="A64" s="29">
        <f t="shared" si="42"/>
        <v>47</v>
      </c>
      <c r="B64" s="31">
        <f t="shared" si="79"/>
        <v>20.316085767970819</v>
      </c>
      <c r="C64" s="31">
        <f t="shared" si="43"/>
        <v>-3.8597918856953632</v>
      </c>
      <c r="D64" s="42">
        <f t="shared" si="119"/>
        <v>2</v>
      </c>
      <c r="E64" s="18">
        <f t="shared" si="120"/>
        <v>2E-3</v>
      </c>
      <c r="F64" s="18">
        <f t="shared" si="94"/>
        <v>50</v>
      </c>
      <c r="G64" s="18">
        <f t="shared" si="95"/>
        <v>0.05</v>
      </c>
      <c r="H64" s="18">
        <f t="shared" si="96"/>
        <v>3.1415926535897936E-4</v>
      </c>
      <c r="I64" s="18">
        <f t="shared" si="97"/>
        <v>0.5</v>
      </c>
      <c r="J64" s="19">
        <f t="shared" si="108"/>
        <v>107.72011259182891</v>
      </c>
      <c r="K64" s="19">
        <f t="shared" si="121"/>
        <v>1</v>
      </c>
      <c r="L64" s="19">
        <f t="shared" si="122"/>
        <v>1E-3</v>
      </c>
      <c r="M64" s="19">
        <f t="shared" si="98"/>
        <v>1.077201125918289E-4</v>
      </c>
      <c r="N64" s="19">
        <f t="shared" si="99"/>
        <v>0.1077201125918289</v>
      </c>
      <c r="O64" s="33">
        <f t="shared" si="123"/>
        <v>0</v>
      </c>
      <c r="P64" s="20">
        <f t="shared" si="109"/>
        <v>0</v>
      </c>
      <c r="Q64" s="21">
        <f t="shared" si="110"/>
        <v>0</v>
      </c>
      <c r="R64" s="22">
        <f t="shared" si="124"/>
        <v>20</v>
      </c>
      <c r="S64" s="22">
        <f t="shared" si="100"/>
        <v>293.14999999999998</v>
      </c>
      <c r="T64" s="23">
        <f t="shared" si="51"/>
        <v>-5.6127393578664364E-4</v>
      </c>
      <c r="U64" s="24">
        <f t="shared" si="101"/>
        <v>-0.56127393578664364</v>
      </c>
      <c r="V64" s="25">
        <f t="shared" si="111"/>
        <v>-4.5355382319481471E-4</v>
      </c>
      <c r="W64" s="26">
        <f t="shared" si="102"/>
        <v>-0.45355382319481469</v>
      </c>
      <c r="X64" s="15">
        <f t="shared" si="125"/>
        <v>3</v>
      </c>
      <c r="Y64" s="15">
        <f t="shared" si="126"/>
        <v>20</v>
      </c>
      <c r="Z64" s="15">
        <f t="shared" si="127"/>
        <v>293.14999999999998</v>
      </c>
      <c r="AA64" s="15">
        <v>1.821E-5</v>
      </c>
      <c r="AB64" s="15">
        <v>1.1890000000000001</v>
      </c>
      <c r="AC64" s="15">
        <f t="shared" si="103"/>
        <v>1.531539108494533E-5</v>
      </c>
      <c r="AD64" s="15">
        <v>1006</v>
      </c>
      <c r="AE64" s="15">
        <v>2.588E-2</v>
      </c>
      <c r="AF64" s="27">
        <f t="shared" si="104"/>
        <v>391.7627677100495</v>
      </c>
      <c r="AG64" s="28">
        <f t="shared" si="105"/>
        <v>0.70785394126738799</v>
      </c>
      <c r="AH64" s="27">
        <f t="shared" si="106"/>
        <v>277.31081916537875</v>
      </c>
      <c r="AI64" s="28">
        <f t="shared" si="58"/>
        <v>0.3</v>
      </c>
      <c r="AJ64" s="28">
        <f t="shared" si="112"/>
        <v>10.936654367697962</v>
      </c>
      <c r="AK64" s="28">
        <f t="shared" si="113"/>
        <v>1.1390790367228607</v>
      </c>
      <c r="AL64" s="28">
        <f t="shared" si="114"/>
        <v>1.013080265757788</v>
      </c>
      <c r="AM64" s="28">
        <f t="shared" si="107"/>
        <v>10.026900729562133</v>
      </c>
      <c r="AN64" s="29">
        <f t="shared" si="115"/>
        <v>129.748095440534</v>
      </c>
      <c r="AO64" s="30">
        <f t="shared" si="116"/>
        <v>1.2884151001955496E-2</v>
      </c>
      <c r="AP64" s="29">
        <f t="shared" si="117"/>
        <v>-1.3337704825150311E-2</v>
      </c>
      <c r="AQ64" s="31">
        <f t="shared" si="118"/>
        <v>-2.4750006513763658E-2</v>
      </c>
    </row>
    <row r="65" spans="1:54" x14ac:dyDescent="0.3">
      <c r="A65" s="29">
        <f t="shared" si="42"/>
        <v>48</v>
      </c>
      <c r="B65" s="31">
        <f t="shared" si="79"/>
        <v>20.291335761457056</v>
      </c>
      <c r="C65" s="31">
        <f t="shared" si="43"/>
        <v>-3.9413290586108669</v>
      </c>
      <c r="D65" s="42">
        <f t="shared" si="119"/>
        <v>2</v>
      </c>
      <c r="E65" s="18">
        <f t="shared" si="120"/>
        <v>2E-3</v>
      </c>
      <c r="F65" s="18">
        <f t="shared" si="94"/>
        <v>50</v>
      </c>
      <c r="G65" s="18">
        <f t="shared" si="95"/>
        <v>0.05</v>
      </c>
      <c r="H65" s="18">
        <f t="shared" si="96"/>
        <v>3.1415926535897936E-4</v>
      </c>
      <c r="I65" s="18">
        <f t="shared" si="97"/>
        <v>0.5</v>
      </c>
      <c r="J65" s="19">
        <f t="shared" si="108"/>
        <v>107.71070758935369</v>
      </c>
      <c r="K65" s="19">
        <f t="shared" si="121"/>
        <v>1</v>
      </c>
      <c r="L65" s="19">
        <f t="shared" si="122"/>
        <v>1E-3</v>
      </c>
      <c r="M65" s="19">
        <f t="shared" si="98"/>
        <v>1.0771070758935368E-4</v>
      </c>
      <c r="N65" s="19">
        <f t="shared" si="99"/>
        <v>0.10771070758935368</v>
      </c>
      <c r="O65" s="33">
        <f t="shared" si="123"/>
        <v>0</v>
      </c>
      <c r="P65" s="20">
        <f t="shared" si="109"/>
        <v>0</v>
      </c>
      <c r="Q65" s="21">
        <f t="shared" si="110"/>
        <v>0</v>
      </c>
      <c r="R65" s="22">
        <f t="shared" si="124"/>
        <v>20</v>
      </c>
      <c r="S65" s="22">
        <f t="shared" si="100"/>
        <v>293.14999999999998</v>
      </c>
      <c r="T65" s="23">
        <f t="shared" si="51"/>
        <v>-5.1725981548299293E-4</v>
      </c>
      <c r="U65" s="24">
        <f t="shared" si="101"/>
        <v>-0.51725981548299294</v>
      </c>
      <c r="V65" s="25">
        <f t="shared" si="111"/>
        <v>-4.0954910789363927E-4</v>
      </c>
      <c r="W65" s="26">
        <f t="shared" si="102"/>
        <v>-0.4095491078936393</v>
      </c>
      <c r="X65" s="15">
        <f t="shared" si="125"/>
        <v>3</v>
      </c>
      <c r="Y65" s="15">
        <f t="shared" si="126"/>
        <v>20</v>
      </c>
      <c r="Z65" s="15">
        <f t="shared" si="127"/>
        <v>293.14999999999998</v>
      </c>
      <c r="AA65" s="15">
        <v>1.821E-5</v>
      </c>
      <c r="AB65" s="15">
        <v>1.1890000000000001</v>
      </c>
      <c r="AC65" s="15">
        <f t="shared" si="103"/>
        <v>1.531539108494533E-5</v>
      </c>
      <c r="AD65" s="15">
        <v>1006</v>
      </c>
      <c r="AE65" s="15">
        <v>2.588E-2</v>
      </c>
      <c r="AF65" s="27">
        <f t="shared" si="104"/>
        <v>391.7627677100495</v>
      </c>
      <c r="AG65" s="28">
        <f t="shared" si="105"/>
        <v>0.70785394126738799</v>
      </c>
      <c r="AH65" s="27">
        <f t="shared" si="106"/>
        <v>277.31081916537875</v>
      </c>
      <c r="AI65" s="28">
        <f t="shared" si="58"/>
        <v>0.3</v>
      </c>
      <c r="AJ65" s="28">
        <f t="shared" si="112"/>
        <v>10.936654367697962</v>
      </c>
      <c r="AK65" s="28">
        <f t="shared" si="113"/>
        <v>1.1390790367228607</v>
      </c>
      <c r="AL65" s="28">
        <f t="shared" si="114"/>
        <v>1.013080265757788</v>
      </c>
      <c r="AM65" s="28">
        <f t="shared" si="107"/>
        <v>10.026900729562133</v>
      </c>
      <c r="AN65" s="29">
        <f t="shared" si="115"/>
        <v>129.748095440534</v>
      </c>
      <c r="AO65" s="30">
        <f t="shared" si="116"/>
        <v>1.1875301969397527E-2</v>
      </c>
      <c r="AP65" s="29">
        <f t="shared" si="117"/>
        <v>-1.2284851077291166E-2</v>
      </c>
      <c r="AQ65" s="31">
        <f t="shared" si="118"/>
        <v>-2.2796286780184184E-2</v>
      </c>
    </row>
    <row r="66" spans="1:54" x14ac:dyDescent="0.3">
      <c r="A66" s="29">
        <f t="shared" si="42"/>
        <v>49</v>
      </c>
      <c r="B66" s="31">
        <f t="shared" si="79"/>
        <v>20.268539474676871</v>
      </c>
      <c r="C66" s="31">
        <f t="shared" si="43"/>
        <v>-4.0228075576609923</v>
      </c>
      <c r="D66" s="42">
        <f t="shared" si="119"/>
        <v>2</v>
      </c>
      <c r="E66" s="18">
        <f t="shared" si="120"/>
        <v>2E-3</v>
      </c>
      <c r="F66" s="18">
        <f t="shared" ref="F66:F129" si="128">F65</f>
        <v>50</v>
      </c>
      <c r="G66" s="18">
        <f t="shared" ref="G66:G129" si="129">G65</f>
        <v>0.05</v>
      </c>
      <c r="H66" s="18">
        <f t="shared" ref="H66:H129" si="130">H65</f>
        <v>3.1415926535897936E-4</v>
      </c>
      <c r="I66" s="18">
        <f t="shared" ref="I66:I129" si="131">I65</f>
        <v>0.5</v>
      </c>
      <c r="J66" s="19">
        <f t="shared" si="108"/>
        <v>107.70204500037721</v>
      </c>
      <c r="K66" s="19">
        <f t="shared" si="121"/>
        <v>1</v>
      </c>
      <c r="L66" s="19">
        <f t="shared" si="122"/>
        <v>1E-3</v>
      </c>
      <c r="M66" s="19">
        <f t="shared" ref="M66:M127" si="132">L66^2*J66</f>
        <v>1.0770204500037721E-4</v>
      </c>
      <c r="N66" s="19">
        <f t="shared" ref="N66:N127" si="133">1000*M66</f>
        <v>0.10770204500037721</v>
      </c>
      <c r="O66" s="33">
        <f t="shared" si="123"/>
        <v>0</v>
      </c>
      <c r="P66" s="20">
        <f t="shared" si="109"/>
        <v>0</v>
      </c>
      <c r="Q66" s="21">
        <f t="shared" si="110"/>
        <v>0</v>
      </c>
      <c r="R66" s="22">
        <f t="shared" si="124"/>
        <v>20</v>
      </c>
      <c r="S66" s="22">
        <f t="shared" ref="S66:S127" si="134">R66+273.15</f>
        <v>293.14999999999998</v>
      </c>
      <c r="T66" s="23">
        <f t="shared" si="51"/>
        <v>-4.7672994019616957E-4</v>
      </c>
      <c r="U66" s="24">
        <f t="shared" ref="U66:U127" si="135">1000*T66</f>
        <v>-0.47672994019616954</v>
      </c>
      <c r="V66" s="25">
        <f t="shared" si="111"/>
        <v>-3.6902789519579235E-4</v>
      </c>
      <c r="W66" s="26">
        <f t="shared" ref="W66:W127" si="136">1000*V66</f>
        <v>-0.36902789519579232</v>
      </c>
      <c r="X66" s="15">
        <f t="shared" si="125"/>
        <v>3</v>
      </c>
      <c r="Y66" s="15">
        <f t="shared" si="126"/>
        <v>20</v>
      </c>
      <c r="Z66" s="15">
        <f t="shared" si="127"/>
        <v>293.14999999999998</v>
      </c>
      <c r="AA66" s="15">
        <v>1.821E-5</v>
      </c>
      <c r="AB66" s="15">
        <v>1.1890000000000001</v>
      </c>
      <c r="AC66" s="15">
        <f t="shared" ref="AC66:AC127" si="137">AA66/AB66</f>
        <v>1.531539108494533E-5</v>
      </c>
      <c r="AD66" s="15">
        <v>1006</v>
      </c>
      <c r="AE66" s="15">
        <v>2.588E-2</v>
      </c>
      <c r="AF66" s="27">
        <f t="shared" ref="AF66:AF127" si="138">X66*E66/AC66</f>
        <v>391.7627677100495</v>
      </c>
      <c r="AG66" s="28">
        <f t="shared" ref="AG66:AG127" si="139">AA66*AD66/AE66</f>
        <v>0.70785394126738799</v>
      </c>
      <c r="AH66" s="27">
        <f t="shared" ref="AH66:AH127" si="140">AF66*AG66</f>
        <v>277.31081916537875</v>
      </c>
      <c r="AI66" s="28">
        <f t="shared" si="58"/>
        <v>0.3</v>
      </c>
      <c r="AJ66" s="28">
        <f t="shared" si="112"/>
        <v>10.936654367697962</v>
      </c>
      <c r="AK66" s="28">
        <f t="shared" si="113"/>
        <v>1.1390790367228607</v>
      </c>
      <c r="AL66" s="28">
        <f t="shared" si="114"/>
        <v>1.013080265757788</v>
      </c>
      <c r="AM66" s="28">
        <f t="shared" ref="AM66:AM127" si="141">AI66+(AJ66/AK66)*AL66</f>
        <v>10.026900729562133</v>
      </c>
      <c r="AN66" s="29">
        <f t="shared" si="115"/>
        <v>129.748095440534</v>
      </c>
      <c r="AO66" s="30">
        <f t="shared" si="116"/>
        <v>1.0946089613379964E-2</v>
      </c>
      <c r="AP66" s="29">
        <f t="shared" si="117"/>
        <v>-1.1315117508575756E-2</v>
      </c>
      <c r="AQ66" s="31">
        <f t="shared" si="118"/>
        <v>-2.0996808349902519E-2</v>
      </c>
    </row>
    <row r="67" spans="1:54" x14ac:dyDescent="0.3">
      <c r="A67" s="29">
        <f t="shared" si="42"/>
        <v>50</v>
      </c>
      <c r="B67" s="31">
        <f t="shared" si="79"/>
        <v>20.247542666326968</v>
      </c>
      <c r="C67" s="31">
        <f t="shared" si="43"/>
        <v>-4.1042225237330419</v>
      </c>
      <c r="D67" s="42">
        <f t="shared" si="119"/>
        <v>2</v>
      </c>
      <c r="E67" s="18">
        <f t="shared" si="120"/>
        <v>2E-3</v>
      </c>
      <c r="F67" s="18">
        <f t="shared" si="128"/>
        <v>50</v>
      </c>
      <c r="G67" s="18">
        <f t="shared" si="129"/>
        <v>0.05</v>
      </c>
      <c r="H67" s="18">
        <f t="shared" si="130"/>
        <v>3.1415926535897936E-4</v>
      </c>
      <c r="I67" s="18">
        <f t="shared" si="131"/>
        <v>0.5</v>
      </c>
      <c r="J67" s="19">
        <f t="shared" si="108"/>
        <v>107.69406621320425</v>
      </c>
      <c r="K67" s="19">
        <f t="shared" si="121"/>
        <v>1</v>
      </c>
      <c r="L67" s="19">
        <f t="shared" si="122"/>
        <v>1E-3</v>
      </c>
      <c r="M67" s="19">
        <f t="shared" si="132"/>
        <v>1.0769406621320425E-4</v>
      </c>
      <c r="N67" s="19">
        <f t="shared" si="133"/>
        <v>0.10769406621320425</v>
      </c>
      <c r="O67" s="33">
        <f t="shared" si="123"/>
        <v>0</v>
      </c>
      <c r="P67" s="20">
        <f t="shared" si="109"/>
        <v>0</v>
      </c>
      <c r="Q67" s="21">
        <f t="shared" si="110"/>
        <v>0</v>
      </c>
      <c r="R67" s="22">
        <f t="shared" si="124"/>
        <v>20</v>
      </c>
      <c r="S67" s="22">
        <f t="shared" si="134"/>
        <v>293.14999999999998</v>
      </c>
      <c r="T67" s="23">
        <f t="shared" si="51"/>
        <v>-4.3940774230316918E-4</v>
      </c>
      <c r="U67" s="24">
        <f t="shared" si="135"/>
        <v>-0.4394077423031692</v>
      </c>
      <c r="V67" s="25">
        <f t="shared" si="111"/>
        <v>-3.3171367608996491E-4</v>
      </c>
      <c r="W67" s="26">
        <f t="shared" si="136"/>
        <v>-0.33171367608996494</v>
      </c>
      <c r="X67" s="15">
        <f t="shared" si="125"/>
        <v>3</v>
      </c>
      <c r="Y67" s="15">
        <f t="shared" si="126"/>
        <v>20</v>
      </c>
      <c r="Z67" s="15">
        <f t="shared" si="127"/>
        <v>293.14999999999998</v>
      </c>
      <c r="AA67" s="15">
        <v>1.821E-5</v>
      </c>
      <c r="AB67" s="15">
        <v>1.1890000000000001</v>
      </c>
      <c r="AC67" s="15">
        <f t="shared" si="137"/>
        <v>1.531539108494533E-5</v>
      </c>
      <c r="AD67" s="15">
        <v>1006</v>
      </c>
      <c r="AE67" s="15">
        <v>2.588E-2</v>
      </c>
      <c r="AF67" s="27">
        <f t="shared" si="138"/>
        <v>391.7627677100495</v>
      </c>
      <c r="AG67" s="28">
        <f t="shared" si="139"/>
        <v>0.70785394126738799</v>
      </c>
      <c r="AH67" s="27">
        <f t="shared" si="140"/>
        <v>277.31081916537875</v>
      </c>
      <c r="AI67" s="28">
        <f t="shared" si="58"/>
        <v>0.3</v>
      </c>
      <c r="AJ67" s="28">
        <f t="shared" si="112"/>
        <v>10.936654367697962</v>
      </c>
      <c r="AK67" s="28">
        <f t="shared" si="113"/>
        <v>1.1390790367228607</v>
      </c>
      <c r="AL67" s="28">
        <f t="shared" si="114"/>
        <v>1.013080265757788</v>
      </c>
      <c r="AM67" s="28">
        <f t="shared" si="141"/>
        <v>10.026900729562133</v>
      </c>
      <c r="AN67" s="29">
        <f t="shared" si="115"/>
        <v>129.748095440534</v>
      </c>
      <c r="AO67" s="30">
        <f t="shared" si="116"/>
        <v>1.0090226816785329E-2</v>
      </c>
      <c r="AP67" s="29">
        <f t="shared" si="117"/>
        <v>-1.0421940492875294E-2</v>
      </c>
      <c r="AQ67" s="31">
        <f t="shared" si="118"/>
        <v>-1.9339391481983395E-2</v>
      </c>
    </row>
    <row r="68" spans="1:54" x14ac:dyDescent="0.3">
      <c r="A68" s="29">
        <f t="shared" si="42"/>
        <v>51</v>
      </c>
      <c r="B68" s="31">
        <f t="shared" si="79"/>
        <v>20.228203274844983</v>
      </c>
      <c r="C68" s="31">
        <f t="shared" si="43"/>
        <v>-4.1855686919925468</v>
      </c>
      <c r="D68" s="42">
        <f t="shared" si="119"/>
        <v>2</v>
      </c>
      <c r="E68" s="18">
        <f t="shared" si="120"/>
        <v>2E-3</v>
      </c>
      <c r="F68" s="18">
        <f t="shared" si="128"/>
        <v>50</v>
      </c>
      <c r="G68" s="18">
        <f t="shared" si="129"/>
        <v>0.05</v>
      </c>
      <c r="H68" s="18">
        <f t="shared" si="130"/>
        <v>3.1415926535897936E-4</v>
      </c>
      <c r="I68" s="18">
        <f t="shared" si="131"/>
        <v>0.5</v>
      </c>
      <c r="J68" s="19">
        <f t="shared" si="108"/>
        <v>107.6867172444411</v>
      </c>
      <c r="K68" s="19">
        <f t="shared" si="121"/>
        <v>1</v>
      </c>
      <c r="L68" s="19">
        <f t="shared" si="122"/>
        <v>1E-3</v>
      </c>
      <c r="M68" s="19">
        <f t="shared" si="132"/>
        <v>1.076867172444411E-4</v>
      </c>
      <c r="N68" s="19">
        <f t="shared" si="133"/>
        <v>0.10768671724444109</v>
      </c>
      <c r="O68" s="33">
        <f t="shared" si="123"/>
        <v>0</v>
      </c>
      <c r="P68" s="20">
        <f t="shared" si="109"/>
        <v>0</v>
      </c>
      <c r="Q68" s="21">
        <f t="shared" si="110"/>
        <v>0</v>
      </c>
      <c r="R68" s="22">
        <f t="shared" si="124"/>
        <v>20</v>
      </c>
      <c r="S68" s="22">
        <f t="shared" si="134"/>
        <v>293.14999999999998</v>
      </c>
      <c r="T68" s="23">
        <f t="shared" si="51"/>
        <v>-4.05038720472961E-4</v>
      </c>
      <c r="U68" s="24">
        <f t="shared" si="135"/>
        <v>-0.40503872047296102</v>
      </c>
      <c r="V68" s="25">
        <f t="shared" si="111"/>
        <v>-2.973520032285199E-4</v>
      </c>
      <c r="W68" s="26">
        <f t="shared" si="136"/>
        <v>-0.2973520032285199</v>
      </c>
      <c r="X68" s="15">
        <f t="shared" si="125"/>
        <v>3</v>
      </c>
      <c r="Y68" s="15">
        <f t="shared" si="126"/>
        <v>20</v>
      </c>
      <c r="Z68" s="15">
        <f t="shared" si="127"/>
        <v>293.14999999999998</v>
      </c>
      <c r="AA68" s="15">
        <v>1.821E-5</v>
      </c>
      <c r="AB68" s="15">
        <v>1.1890000000000001</v>
      </c>
      <c r="AC68" s="15">
        <f t="shared" si="137"/>
        <v>1.531539108494533E-5</v>
      </c>
      <c r="AD68" s="15">
        <v>1006</v>
      </c>
      <c r="AE68" s="15">
        <v>2.588E-2</v>
      </c>
      <c r="AF68" s="27">
        <f t="shared" si="138"/>
        <v>391.7627677100495</v>
      </c>
      <c r="AG68" s="28">
        <f t="shared" si="139"/>
        <v>0.70785394126738799</v>
      </c>
      <c r="AH68" s="27">
        <f t="shared" si="140"/>
        <v>277.31081916537875</v>
      </c>
      <c r="AI68" s="28">
        <f t="shared" si="58"/>
        <v>0.3</v>
      </c>
      <c r="AJ68" s="28">
        <f t="shared" si="112"/>
        <v>10.936654367697962</v>
      </c>
      <c r="AK68" s="28">
        <f t="shared" si="113"/>
        <v>1.1390790367228607</v>
      </c>
      <c r="AL68" s="28">
        <f t="shared" si="114"/>
        <v>1.013080265757788</v>
      </c>
      <c r="AM68" s="28">
        <f t="shared" si="141"/>
        <v>10.026900729562133</v>
      </c>
      <c r="AN68" s="29">
        <f t="shared" si="115"/>
        <v>129.748095440534</v>
      </c>
      <c r="AO68" s="30">
        <f t="shared" si="116"/>
        <v>9.3019229278141838E-3</v>
      </c>
      <c r="AP68" s="29">
        <f t="shared" si="117"/>
        <v>-9.5992749310427044E-3</v>
      </c>
      <c r="AQ68" s="31">
        <f t="shared" si="118"/>
        <v>-1.7812818635985796E-2</v>
      </c>
    </row>
    <row r="69" spans="1:54" x14ac:dyDescent="0.3">
      <c r="A69" s="29">
        <f t="shared" si="42"/>
        <v>52</v>
      </c>
      <c r="B69" s="31">
        <f t="shared" si="79"/>
        <v>20.210390456208998</v>
      </c>
      <c r="C69" s="31">
        <f t="shared" si="43"/>
        <v>-4.2668403604729921</v>
      </c>
      <c r="D69" s="42">
        <f t="shared" si="119"/>
        <v>2</v>
      </c>
      <c r="E69" s="18">
        <f t="shared" si="120"/>
        <v>2E-3</v>
      </c>
      <c r="F69" s="18">
        <f t="shared" si="128"/>
        <v>50</v>
      </c>
      <c r="G69" s="18">
        <f t="shared" si="129"/>
        <v>0.05</v>
      </c>
      <c r="H69" s="18">
        <f t="shared" si="130"/>
        <v>3.1415926535897936E-4</v>
      </c>
      <c r="I69" s="18">
        <f t="shared" si="131"/>
        <v>0.5</v>
      </c>
      <c r="J69" s="19">
        <f t="shared" si="108"/>
        <v>107.67994837335942</v>
      </c>
      <c r="K69" s="19">
        <f t="shared" si="121"/>
        <v>1</v>
      </c>
      <c r="L69" s="19">
        <f t="shared" si="122"/>
        <v>1E-3</v>
      </c>
      <c r="M69" s="19">
        <f t="shared" si="132"/>
        <v>1.0767994837335941E-4</v>
      </c>
      <c r="N69" s="19">
        <f t="shared" si="133"/>
        <v>0.10767994837335941</v>
      </c>
      <c r="O69" s="33">
        <f t="shared" si="123"/>
        <v>0</v>
      </c>
      <c r="P69" s="20">
        <f t="shared" si="109"/>
        <v>0</v>
      </c>
      <c r="Q69" s="21">
        <f t="shared" si="110"/>
        <v>0</v>
      </c>
      <c r="R69" s="22">
        <f t="shared" si="124"/>
        <v>20</v>
      </c>
      <c r="S69" s="22">
        <f t="shared" si="134"/>
        <v>293.14999999999998</v>
      </c>
      <c r="T69" s="23">
        <f t="shared" si="51"/>
        <v>-3.7338866195137723E-4</v>
      </c>
      <c r="U69" s="24">
        <f t="shared" si="135"/>
        <v>-0.37338866195137721</v>
      </c>
      <c r="V69" s="25">
        <f t="shared" si="111"/>
        <v>-2.6570871357801783E-4</v>
      </c>
      <c r="W69" s="26">
        <f t="shared" si="136"/>
        <v>-0.26570871357801784</v>
      </c>
      <c r="X69" s="15">
        <f t="shared" si="125"/>
        <v>3</v>
      </c>
      <c r="Y69" s="15">
        <f t="shared" si="126"/>
        <v>20</v>
      </c>
      <c r="Z69" s="15">
        <f t="shared" si="127"/>
        <v>293.14999999999998</v>
      </c>
      <c r="AA69" s="15">
        <v>1.821E-5</v>
      </c>
      <c r="AB69" s="15">
        <v>1.1890000000000001</v>
      </c>
      <c r="AC69" s="15">
        <f t="shared" si="137"/>
        <v>1.531539108494533E-5</v>
      </c>
      <c r="AD69" s="15">
        <v>1006</v>
      </c>
      <c r="AE69" s="15">
        <v>2.588E-2</v>
      </c>
      <c r="AF69" s="27">
        <f t="shared" si="138"/>
        <v>391.7627677100495</v>
      </c>
      <c r="AG69" s="28">
        <f t="shared" si="139"/>
        <v>0.70785394126738799</v>
      </c>
      <c r="AH69" s="27">
        <f t="shared" si="140"/>
        <v>277.31081916537875</v>
      </c>
      <c r="AI69" s="28">
        <f t="shared" si="58"/>
        <v>0.3</v>
      </c>
      <c r="AJ69" s="28">
        <f t="shared" si="112"/>
        <v>10.936654367697962</v>
      </c>
      <c r="AK69" s="28">
        <f t="shared" si="113"/>
        <v>1.1390790367228607</v>
      </c>
      <c r="AL69" s="28">
        <f t="shared" si="114"/>
        <v>1.013080265757788</v>
      </c>
      <c r="AM69" s="28">
        <f t="shared" si="141"/>
        <v>10.026900729562133</v>
      </c>
      <c r="AN69" s="29">
        <f t="shared" si="115"/>
        <v>129.748095440534</v>
      </c>
      <c r="AO69" s="30">
        <f t="shared" si="116"/>
        <v>8.5758445391862451E-3</v>
      </c>
      <c r="AP69" s="29">
        <f t="shared" si="117"/>
        <v>-8.8415532527642629E-3</v>
      </c>
      <c r="AQ69" s="31">
        <f t="shared" si="118"/>
        <v>-1.640675839407307E-2</v>
      </c>
    </row>
    <row r="70" spans="1:54" x14ac:dyDescent="0.3">
      <c r="A70" s="29">
        <f t="shared" si="42"/>
        <v>53</v>
      </c>
      <c r="B70" s="31">
        <f t="shared" si="79"/>
        <v>20.193983697814925</v>
      </c>
      <c r="C70" s="31">
        <f t="shared" si="43"/>
        <v>-4.3480313564337241</v>
      </c>
      <c r="D70" s="42">
        <f t="shared" si="119"/>
        <v>2</v>
      </c>
      <c r="E70" s="18">
        <f t="shared" si="120"/>
        <v>2E-3</v>
      </c>
      <c r="F70" s="18">
        <f t="shared" si="128"/>
        <v>50</v>
      </c>
      <c r="G70" s="18">
        <f t="shared" si="129"/>
        <v>0.05</v>
      </c>
      <c r="H70" s="18">
        <f t="shared" si="130"/>
        <v>3.1415926535897936E-4</v>
      </c>
      <c r="I70" s="18">
        <f t="shared" si="131"/>
        <v>0.5</v>
      </c>
      <c r="J70" s="19">
        <f t="shared" si="108"/>
        <v>107.67371380516967</v>
      </c>
      <c r="K70" s="19">
        <f t="shared" si="121"/>
        <v>1</v>
      </c>
      <c r="L70" s="19">
        <f t="shared" si="122"/>
        <v>1E-3</v>
      </c>
      <c r="M70" s="19">
        <f t="shared" si="132"/>
        <v>1.0767371380516966E-4</v>
      </c>
      <c r="N70" s="19">
        <f t="shared" si="133"/>
        <v>0.10767371380516966</v>
      </c>
      <c r="O70" s="33">
        <f t="shared" si="123"/>
        <v>0</v>
      </c>
      <c r="P70" s="20">
        <f t="shared" si="109"/>
        <v>0</v>
      </c>
      <c r="Q70" s="21">
        <f t="shared" si="110"/>
        <v>0</v>
      </c>
      <c r="R70" s="22">
        <f t="shared" si="124"/>
        <v>20</v>
      </c>
      <c r="S70" s="22">
        <f t="shared" si="134"/>
        <v>293.14999999999998</v>
      </c>
      <c r="T70" s="23">
        <f t="shared" si="51"/>
        <v>-3.4424201064266056E-4</v>
      </c>
      <c r="U70" s="24">
        <f t="shared" si="135"/>
        <v>-0.34424201064266058</v>
      </c>
      <c r="V70" s="25">
        <f t="shared" si="111"/>
        <v>-2.3656829683749088E-4</v>
      </c>
      <c r="W70" s="26">
        <f t="shared" si="136"/>
        <v>-0.23656829683749089</v>
      </c>
      <c r="X70" s="15">
        <f t="shared" si="125"/>
        <v>3</v>
      </c>
      <c r="Y70" s="15">
        <f t="shared" si="126"/>
        <v>20</v>
      </c>
      <c r="Z70" s="15">
        <f t="shared" si="127"/>
        <v>293.14999999999998</v>
      </c>
      <c r="AA70" s="15">
        <v>1.821E-5</v>
      </c>
      <c r="AB70" s="15">
        <v>1.1890000000000001</v>
      </c>
      <c r="AC70" s="15">
        <f t="shared" si="137"/>
        <v>1.531539108494533E-5</v>
      </c>
      <c r="AD70" s="15">
        <v>1006</v>
      </c>
      <c r="AE70" s="15">
        <v>2.588E-2</v>
      </c>
      <c r="AF70" s="27">
        <f t="shared" si="138"/>
        <v>391.7627677100495</v>
      </c>
      <c r="AG70" s="28">
        <f t="shared" si="139"/>
        <v>0.70785394126738799</v>
      </c>
      <c r="AH70" s="27">
        <f t="shared" si="140"/>
        <v>277.31081916537875</v>
      </c>
      <c r="AI70" s="28">
        <f t="shared" si="58"/>
        <v>0.3</v>
      </c>
      <c r="AJ70" s="28">
        <f t="shared" si="112"/>
        <v>10.936654367697962</v>
      </c>
      <c r="AK70" s="28">
        <f t="shared" si="113"/>
        <v>1.1390790367228607</v>
      </c>
      <c r="AL70" s="28">
        <f t="shared" si="114"/>
        <v>1.013080265757788</v>
      </c>
      <c r="AM70" s="28">
        <f t="shared" si="141"/>
        <v>10.026900729562133</v>
      </c>
      <c r="AN70" s="29">
        <f t="shared" si="115"/>
        <v>129.748095440534</v>
      </c>
      <c r="AO70" s="30">
        <f t="shared" si="116"/>
        <v>7.9070793683945293E-3</v>
      </c>
      <c r="AP70" s="29">
        <f t="shared" si="117"/>
        <v>-8.1436476652320209E-3</v>
      </c>
      <c r="AQ70" s="31">
        <f t="shared" si="118"/>
        <v>-1.511169540806038E-2</v>
      </c>
    </row>
    <row r="71" spans="1:54" x14ac:dyDescent="0.3">
      <c r="A71" s="29">
        <f t="shared" si="42"/>
        <v>54</v>
      </c>
      <c r="B71" s="31">
        <f t="shared" si="79"/>
        <v>20.178872002406866</v>
      </c>
      <c r="C71" s="31">
        <f t="shared" si="43"/>
        <v>-4.4291350003810441</v>
      </c>
      <c r="D71" s="42">
        <f t="shared" si="119"/>
        <v>2</v>
      </c>
      <c r="E71" s="18">
        <f t="shared" si="120"/>
        <v>2E-3</v>
      </c>
      <c r="F71" s="18">
        <f t="shared" si="128"/>
        <v>50</v>
      </c>
      <c r="G71" s="18">
        <f t="shared" si="129"/>
        <v>0.05</v>
      </c>
      <c r="H71" s="18">
        <f t="shared" si="130"/>
        <v>3.1415926535897936E-4</v>
      </c>
      <c r="I71" s="18">
        <f t="shared" si="131"/>
        <v>0.5</v>
      </c>
      <c r="J71" s="19">
        <f t="shared" si="108"/>
        <v>107.66797136091461</v>
      </c>
      <c r="K71" s="19">
        <f t="shared" si="121"/>
        <v>1</v>
      </c>
      <c r="L71" s="19">
        <f t="shared" si="122"/>
        <v>1E-3</v>
      </c>
      <c r="M71" s="19">
        <f t="shared" si="132"/>
        <v>1.0766797136091461E-4</v>
      </c>
      <c r="N71" s="19">
        <f t="shared" si="133"/>
        <v>0.1076679713609146</v>
      </c>
      <c r="O71" s="33">
        <f t="shared" si="123"/>
        <v>0</v>
      </c>
      <c r="P71" s="20">
        <f t="shared" si="109"/>
        <v>0</v>
      </c>
      <c r="Q71" s="21">
        <f t="shared" si="110"/>
        <v>0</v>
      </c>
      <c r="R71" s="22">
        <f t="shared" si="124"/>
        <v>20</v>
      </c>
      <c r="S71" s="22">
        <f t="shared" si="134"/>
        <v>293.14999999999998</v>
      </c>
      <c r="T71" s="23">
        <f t="shared" si="51"/>
        <v>-3.1740036864476051E-4</v>
      </c>
      <c r="U71" s="24">
        <f t="shared" si="135"/>
        <v>-0.31740036864476051</v>
      </c>
      <c r="V71" s="25">
        <f t="shared" si="111"/>
        <v>-2.0973239728384592E-4</v>
      </c>
      <c r="W71" s="26">
        <f t="shared" si="136"/>
        <v>-0.20973239728384593</v>
      </c>
      <c r="X71" s="15">
        <f t="shared" si="125"/>
        <v>3</v>
      </c>
      <c r="Y71" s="15">
        <f t="shared" si="126"/>
        <v>20</v>
      </c>
      <c r="Z71" s="15">
        <f t="shared" si="127"/>
        <v>293.14999999999998</v>
      </c>
      <c r="AA71" s="15">
        <v>1.821E-5</v>
      </c>
      <c r="AB71" s="15">
        <v>1.1890000000000001</v>
      </c>
      <c r="AC71" s="15">
        <f t="shared" si="137"/>
        <v>1.531539108494533E-5</v>
      </c>
      <c r="AD71" s="15">
        <v>1006</v>
      </c>
      <c r="AE71" s="15">
        <v>2.588E-2</v>
      </c>
      <c r="AF71" s="27">
        <f t="shared" si="138"/>
        <v>391.7627677100495</v>
      </c>
      <c r="AG71" s="28">
        <f t="shared" si="139"/>
        <v>0.70785394126738799</v>
      </c>
      <c r="AH71" s="27">
        <f t="shared" si="140"/>
        <v>277.31081916537875</v>
      </c>
      <c r="AI71" s="28">
        <f t="shared" si="58"/>
        <v>0.3</v>
      </c>
      <c r="AJ71" s="28">
        <f t="shared" si="112"/>
        <v>10.936654367697962</v>
      </c>
      <c r="AK71" s="28">
        <f t="shared" si="113"/>
        <v>1.1390790367228607</v>
      </c>
      <c r="AL71" s="28">
        <f t="shared" si="114"/>
        <v>1.013080265757788</v>
      </c>
      <c r="AM71" s="28">
        <f t="shared" si="141"/>
        <v>10.026900729562133</v>
      </c>
      <c r="AN71" s="29">
        <f t="shared" si="115"/>
        <v>129.748095440534</v>
      </c>
      <c r="AO71" s="30">
        <f t="shared" si="116"/>
        <v>7.2911029934285823E-3</v>
      </c>
      <c r="AP71" s="29">
        <f t="shared" si="117"/>
        <v>-7.5008353907124285E-3</v>
      </c>
      <c r="AQ71" s="31">
        <f t="shared" si="118"/>
        <v>-1.3918865892783724E-2</v>
      </c>
    </row>
    <row r="72" spans="1:54" x14ac:dyDescent="0.3">
      <c r="A72" s="29">
        <f t="shared" si="42"/>
        <v>55</v>
      </c>
      <c r="B72" s="31">
        <f t="shared" si="79"/>
        <v>20.164953136514082</v>
      </c>
      <c r="C72" s="31">
        <f t="shared" si="43"/>
        <v>-4.5101440676521785</v>
      </c>
      <c r="D72" s="42">
        <f t="shared" si="119"/>
        <v>2</v>
      </c>
      <c r="E72" s="18">
        <f t="shared" si="120"/>
        <v>2E-3</v>
      </c>
      <c r="F72" s="18">
        <f t="shared" si="128"/>
        <v>50</v>
      </c>
      <c r="G72" s="18">
        <f t="shared" si="129"/>
        <v>0.05</v>
      </c>
      <c r="H72" s="18">
        <f t="shared" si="130"/>
        <v>3.1415926535897936E-4</v>
      </c>
      <c r="I72" s="18">
        <f t="shared" si="131"/>
        <v>0.5</v>
      </c>
      <c r="J72" s="19">
        <f t="shared" si="108"/>
        <v>107.66268219187535</v>
      </c>
      <c r="K72" s="19">
        <f t="shared" si="121"/>
        <v>1</v>
      </c>
      <c r="L72" s="19">
        <f t="shared" si="122"/>
        <v>1E-3</v>
      </c>
      <c r="M72" s="19">
        <f t="shared" si="132"/>
        <v>1.0766268219187534E-4</v>
      </c>
      <c r="N72" s="19">
        <f t="shared" si="133"/>
        <v>0.10766268219187533</v>
      </c>
      <c r="O72" s="33">
        <f t="shared" si="123"/>
        <v>0</v>
      </c>
      <c r="P72" s="20">
        <f t="shared" si="109"/>
        <v>0</v>
      </c>
      <c r="Q72" s="21">
        <f t="shared" si="110"/>
        <v>0</v>
      </c>
      <c r="R72" s="22">
        <f t="shared" si="124"/>
        <v>20</v>
      </c>
      <c r="S72" s="22">
        <f t="shared" si="134"/>
        <v>293.14999999999998</v>
      </c>
      <c r="T72" s="23">
        <f t="shared" si="51"/>
        <v>-2.9268111999835152E-4</v>
      </c>
      <c r="U72" s="24">
        <f t="shared" si="135"/>
        <v>-0.2926811199983515</v>
      </c>
      <c r="V72" s="25">
        <f t="shared" si="111"/>
        <v>-1.8501843780647619E-4</v>
      </c>
      <c r="W72" s="26">
        <f t="shared" si="136"/>
        <v>-0.1850184378064762</v>
      </c>
      <c r="X72" s="15">
        <f t="shared" si="125"/>
        <v>3</v>
      </c>
      <c r="Y72" s="15">
        <f t="shared" si="126"/>
        <v>20</v>
      </c>
      <c r="Z72" s="15">
        <f t="shared" si="127"/>
        <v>293.14999999999998</v>
      </c>
      <c r="AA72" s="15">
        <v>1.821E-5</v>
      </c>
      <c r="AB72" s="15">
        <v>1.1890000000000001</v>
      </c>
      <c r="AC72" s="15">
        <f t="shared" si="137"/>
        <v>1.531539108494533E-5</v>
      </c>
      <c r="AD72" s="15">
        <v>1006</v>
      </c>
      <c r="AE72" s="15">
        <v>2.588E-2</v>
      </c>
      <c r="AF72" s="27">
        <f t="shared" si="138"/>
        <v>391.7627677100495</v>
      </c>
      <c r="AG72" s="28">
        <f t="shared" si="139"/>
        <v>0.70785394126738799</v>
      </c>
      <c r="AH72" s="27">
        <f t="shared" si="140"/>
        <v>277.31081916537875</v>
      </c>
      <c r="AI72" s="28">
        <f t="shared" si="58"/>
        <v>0.3</v>
      </c>
      <c r="AJ72" s="28">
        <f t="shared" si="112"/>
        <v>10.936654367697962</v>
      </c>
      <c r="AK72" s="28">
        <f t="shared" si="113"/>
        <v>1.1390790367228607</v>
      </c>
      <c r="AL72" s="28">
        <f t="shared" si="114"/>
        <v>1.013080265757788</v>
      </c>
      <c r="AM72" s="28">
        <f t="shared" si="141"/>
        <v>10.026900729562133</v>
      </c>
      <c r="AN72" s="29">
        <f t="shared" si="115"/>
        <v>129.748095440534</v>
      </c>
      <c r="AO72" s="30">
        <f t="shared" si="116"/>
        <v>6.7237482178882048E-3</v>
      </c>
      <c r="AP72" s="29">
        <f t="shared" si="117"/>
        <v>-6.9087666556946811E-3</v>
      </c>
      <c r="AQ72" s="31">
        <f t="shared" si="118"/>
        <v>-1.2820198225416156E-2</v>
      </c>
    </row>
    <row r="73" spans="1:54" x14ac:dyDescent="0.3">
      <c r="A73" s="29">
        <f t="shared" si="42"/>
        <v>56</v>
      </c>
      <c r="B73" s="31">
        <f t="shared" si="79"/>
        <v>20.152132938288666</v>
      </c>
      <c r="C73" s="31">
        <f t="shared" si="43"/>
        <v>-4.5910507474681737</v>
      </c>
      <c r="D73" s="42">
        <f t="shared" si="119"/>
        <v>2</v>
      </c>
      <c r="E73" s="18">
        <f t="shared" si="120"/>
        <v>2E-3</v>
      </c>
      <c r="F73" s="18">
        <f t="shared" si="128"/>
        <v>50</v>
      </c>
      <c r="G73" s="18">
        <f t="shared" si="129"/>
        <v>0.05</v>
      </c>
      <c r="H73" s="18">
        <f t="shared" si="130"/>
        <v>3.1415926535897936E-4</v>
      </c>
      <c r="I73" s="18">
        <f t="shared" si="131"/>
        <v>0.5</v>
      </c>
      <c r="J73" s="19">
        <f t="shared" si="108"/>
        <v>107.65781051654969</v>
      </c>
      <c r="K73" s="19">
        <f t="shared" si="121"/>
        <v>1</v>
      </c>
      <c r="L73" s="19">
        <f t="shared" si="122"/>
        <v>1E-3</v>
      </c>
      <c r="M73" s="19">
        <f t="shared" si="132"/>
        <v>1.0765781051654969E-4</v>
      </c>
      <c r="N73" s="19">
        <f t="shared" si="133"/>
        <v>0.10765781051654968</v>
      </c>
      <c r="O73" s="33">
        <f t="shared" si="123"/>
        <v>0</v>
      </c>
      <c r="P73" s="20">
        <f t="shared" si="109"/>
        <v>0</v>
      </c>
      <c r="Q73" s="21">
        <f t="shared" si="110"/>
        <v>0</v>
      </c>
      <c r="R73" s="22">
        <f t="shared" si="124"/>
        <v>20</v>
      </c>
      <c r="S73" s="22">
        <f t="shared" si="134"/>
        <v>293.14999999999998</v>
      </c>
      <c r="T73" s="23">
        <f t="shared" si="51"/>
        <v>-2.6991616640220845E-4</v>
      </c>
      <c r="U73" s="24">
        <f t="shared" si="135"/>
        <v>-0.26991616640220845</v>
      </c>
      <c r="V73" s="25">
        <f t="shared" si="111"/>
        <v>-1.6225835588565876E-4</v>
      </c>
      <c r="W73" s="26">
        <f t="shared" si="136"/>
        <v>-0.16225835588565876</v>
      </c>
      <c r="X73" s="15">
        <f t="shared" si="125"/>
        <v>3</v>
      </c>
      <c r="Y73" s="15">
        <f t="shared" si="126"/>
        <v>20</v>
      </c>
      <c r="Z73" s="15">
        <f t="shared" si="127"/>
        <v>293.14999999999998</v>
      </c>
      <c r="AA73" s="15">
        <v>1.821E-5</v>
      </c>
      <c r="AB73" s="15">
        <v>1.1890000000000001</v>
      </c>
      <c r="AC73" s="15">
        <f t="shared" si="137"/>
        <v>1.531539108494533E-5</v>
      </c>
      <c r="AD73" s="15">
        <v>1006</v>
      </c>
      <c r="AE73" s="15">
        <v>2.588E-2</v>
      </c>
      <c r="AF73" s="27">
        <f t="shared" si="138"/>
        <v>391.7627677100495</v>
      </c>
      <c r="AG73" s="28">
        <f t="shared" si="139"/>
        <v>0.70785394126738799</v>
      </c>
      <c r="AH73" s="27">
        <f t="shared" si="140"/>
        <v>277.31081916537875</v>
      </c>
      <c r="AI73" s="28">
        <f t="shared" si="58"/>
        <v>0.3</v>
      </c>
      <c r="AJ73" s="28">
        <f t="shared" si="112"/>
        <v>10.936654367697962</v>
      </c>
      <c r="AK73" s="28">
        <f t="shared" si="113"/>
        <v>1.1390790367228607</v>
      </c>
      <c r="AL73" s="28">
        <f t="shared" si="114"/>
        <v>1.013080265757788</v>
      </c>
      <c r="AM73" s="28">
        <f t="shared" si="141"/>
        <v>10.026900729562133</v>
      </c>
      <c r="AN73" s="29">
        <f t="shared" si="115"/>
        <v>129.748095440534</v>
      </c>
      <c r="AO73" s="30">
        <f t="shared" si="116"/>
        <v>6.2011768573626879E-3</v>
      </c>
      <c r="AP73" s="29">
        <f t="shared" si="117"/>
        <v>-6.3634352132483467E-3</v>
      </c>
      <c r="AQ73" s="31">
        <f t="shared" si="118"/>
        <v>-1.1808258245513745E-2</v>
      </c>
      <c r="BB73" t="s">
        <v>51</v>
      </c>
    </row>
    <row r="74" spans="1:54" x14ac:dyDescent="0.3">
      <c r="A74" s="29">
        <f t="shared" si="42"/>
        <v>57</v>
      </c>
      <c r="B74" s="31">
        <f t="shared" si="79"/>
        <v>20.140324680043154</v>
      </c>
      <c r="C74" s="31">
        <f t="shared" si="43"/>
        <v>-4.6718465993716078</v>
      </c>
      <c r="D74" s="42">
        <f t="shared" si="119"/>
        <v>2</v>
      </c>
      <c r="E74" s="18">
        <f t="shared" si="120"/>
        <v>2E-3</v>
      </c>
      <c r="F74" s="18">
        <f t="shared" si="128"/>
        <v>50</v>
      </c>
      <c r="G74" s="18">
        <f t="shared" si="129"/>
        <v>0.05</v>
      </c>
      <c r="H74" s="18">
        <f t="shared" si="130"/>
        <v>3.1415926535897936E-4</v>
      </c>
      <c r="I74" s="18">
        <f t="shared" si="131"/>
        <v>0.5</v>
      </c>
      <c r="J74" s="19">
        <f t="shared" si="108"/>
        <v>107.6533233784164</v>
      </c>
      <c r="K74" s="19">
        <f t="shared" si="121"/>
        <v>1</v>
      </c>
      <c r="L74" s="19">
        <f t="shared" si="122"/>
        <v>1E-3</v>
      </c>
      <c r="M74" s="19">
        <f t="shared" si="132"/>
        <v>1.0765332337841639E-4</v>
      </c>
      <c r="N74" s="19">
        <f t="shared" si="133"/>
        <v>0.10765332337841639</v>
      </c>
      <c r="O74" s="33">
        <f t="shared" si="123"/>
        <v>0</v>
      </c>
      <c r="P74" s="20">
        <f t="shared" si="109"/>
        <v>0</v>
      </c>
      <c r="Q74" s="21">
        <f t="shared" si="110"/>
        <v>0</v>
      </c>
      <c r="R74" s="22">
        <f t="shared" si="124"/>
        <v>20</v>
      </c>
      <c r="S74" s="22">
        <f t="shared" si="134"/>
        <v>293.14999999999998</v>
      </c>
      <c r="T74" s="23">
        <f t="shared" si="51"/>
        <v>-2.4895076555024544E-4</v>
      </c>
      <c r="U74" s="24">
        <f t="shared" si="135"/>
        <v>-0.24895076555024542</v>
      </c>
      <c r="V74" s="25">
        <f t="shared" si="111"/>
        <v>-1.4129744217182904E-4</v>
      </c>
      <c r="W74" s="26">
        <f t="shared" si="136"/>
        <v>-0.14129744217182905</v>
      </c>
      <c r="X74" s="15">
        <f t="shared" si="125"/>
        <v>3</v>
      </c>
      <c r="Y74" s="15">
        <f t="shared" si="126"/>
        <v>20</v>
      </c>
      <c r="Z74" s="15">
        <f t="shared" si="127"/>
        <v>293.14999999999998</v>
      </c>
      <c r="AA74" s="15">
        <v>1.821E-5</v>
      </c>
      <c r="AB74" s="15">
        <v>1.1890000000000001</v>
      </c>
      <c r="AC74" s="15">
        <f t="shared" si="137"/>
        <v>1.531539108494533E-5</v>
      </c>
      <c r="AD74" s="15">
        <v>1006</v>
      </c>
      <c r="AE74" s="15">
        <v>2.588E-2</v>
      </c>
      <c r="AF74" s="27">
        <f t="shared" si="138"/>
        <v>391.7627677100495</v>
      </c>
      <c r="AG74" s="28">
        <f t="shared" si="139"/>
        <v>0.70785394126738799</v>
      </c>
      <c r="AH74" s="27">
        <f t="shared" si="140"/>
        <v>277.31081916537875</v>
      </c>
      <c r="AI74" s="28">
        <f t="shared" si="58"/>
        <v>0.3</v>
      </c>
      <c r="AJ74" s="28">
        <f t="shared" si="112"/>
        <v>10.936654367697962</v>
      </c>
      <c r="AK74" s="28">
        <f t="shared" si="113"/>
        <v>1.1390790367228607</v>
      </c>
      <c r="AL74" s="28">
        <f t="shared" si="114"/>
        <v>1.013080265757788</v>
      </c>
      <c r="AM74" s="28">
        <f t="shared" si="141"/>
        <v>10.026900729562133</v>
      </c>
      <c r="AN74" s="29">
        <f t="shared" si="115"/>
        <v>129.748095440534</v>
      </c>
      <c r="AO74" s="30">
        <f t="shared" si="116"/>
        <v>5.7198537554655066E-3</v>
      </c>
      <c r="AP74" s="29">
        <f t="shared" si="117"/>
        <v>-5.8611511976373355E-3</v>
      </c>
      <c r="AQ74" s="31">
        <f t="shared" si="118"/>
        <v>-1.08761988828946E-2</v>
      </c>
    </row>
    <row r="75" spans="1:54" x14ac:dyDescent="0.3">
      <c r="A75" s="29">
        <f t="shared" si="42"/>
        <v>58</v>
      </c>
      <c r="B75" s="31">
        <f t="shared" si="79"/>
        <v>20.12944848116026</v>
      </c>
      <c r="C75" s="31">
        <f t="shared" si="43"/>
        <v>-4.7525225069779573</v>
      </c>
      <c r="D75" s="42">
        <f t="shared" si="119"/>
        <v>2</v>
      </c>
      <c r="E75" s="18">
        <f t="shared" si="120"/>
        <v>2E-3</v>
      </c>
      <c r="F75" s="18">
        <f t="shared" si="128"/>
        <v>50</v>
      </c>
      <c r="G75" s="18">
        <f t="shared" si="129"/>
        <v>0.05</v>
      </c>
      <c r="H75" s="18">
        <f t="shared" si="130"/>
        <v>3.1415926535897936E-4</v>
      </c>
      <c r="I75" s="18">
        <f t="shared" si="131"/>
        <v>0.5</v>
      </c>
      <c r="J75" s="19">
        <f t="shared" si="108"/>
        <v>107.6491904228409</v>
      </c>
      <c r="K75" s="19">
        <f t="shared" si="121"/>
        <v>1</v>
      </c>
      <c r="L75" s="19">
        <f t="shared" si="122"/>
        <v>1E-3</v>
      </c>
      <c r="M75" s="19">
        <f t="shared" si="132"/>
        <v>1.0764919042284089E-4</v>
      </c>
      <c r="N75" s="19">
        <f t="shared" si="133"/>
        <v>0.10764919042284089</v>
      </c>
      <c r="O75" s="33">
        <f t="shared" si="123"/>
        <v>0</v>
      </c>
      <c r="P75" s="20">
        <f t="shared" si="109"/>
        <v>0</v>
      </c>
      <c r="Q75" s="21">
        <f t="shared" si="110"/>
        <v>0</v>
      </c>
      <c r="R75" s="22">
        <f t="shared" si="124"/>
        <v>20</v>
      </c>
      <c r="S75" s="22">
        <f t="shared" si="134"/>
        <v>293.14999999999998</v>
      </c>
      <c r="T75" s="23">
        <f t="shared" si="51"/>
        <v>-2.2964246355816178E-4</v>
      </c>
      <c r="U75" s="24">
        <f t="shared" si="135"/>
        <v>-0.22964246355816179</v>
      </c>
      <c r="V75" s="25">
        <f t="shared" si="111"/>
        <v>-1.2199327313532089E-4</v>
      </c>
      <c r="W75" s="26">
        <f t="shared" si="136"/>
        <v>-0.12199327313532089</v>
      </c>
      <c r="X75" s="15">
        <f t="shared" si="125"/>
        <v>3</v>
      </c>
      <c r="Y75" s="15">
        <f t="shared" si="126"/>
        <v>20</v>
      </c>
      <c r="Z75" s="15">
        <f t="shared" si="127"/>
        <v>293.14999999999998</v>
      </c>
      <c r="AA75" s="15">
        <v>1.821E-5</v>
      </c>
      <c r="AB75" s="15">
        <v>1.1890000000000001</v>
      </c>
      <c r="AC75" s="15">
        <f t="shared" si="137"/>
        <v>1.531539108494533E-5</v>
      </c>
      <c r="AD75" s="15">
        <v>1006</v>
      </c>
      <c r="AE75" s="15">
        <v>2.588E-2</v>
      </c>
      <c r="AF75" s="27">
        <f t="shared" si="138"/>
        <v>391.7627677100495</v>
      </c>
      <c r="AG75" s="28">
        <f t="shared" si="139"/>
        <v>0.70785394126738799</v>
      </c>
      <c r="AH75" s="27">
        <f t="shared" si="140"/>
        <v>277.31081916537875</v>
      </c>
      <c r="AI75" s="28">
        <f t="shared" si="58"/>
        <v>0.3</v>
      </c>
      <c r="AJ75" s="28">
        <f t="shared" si="112"/>
        <v>10.936654367697962</v>
      </c>
      <c r="AK75" s="28">
        <f t="shared" si="113"/>
        <v>1.1390790367228607</v>
      </c>
      <c r="AL75" s="28">
        <f t="shared" si="114"/>
        <v>1.013080265757788</v>
      </c>
      <c r="AM75" s="28">
        <f t="shared" si="141"/>
        <v>10.026900729562133</v>
      </c>
      <c r="AN75" s="29">
        <f t="shared" si="115"/>
        <v>129.748095440534</v>
      </c>
      <c r="AO75" s="30">
        <f t="shared" si="116"/>
        <v>5.2765228531154815E-3</v>
      </c>
      <c r="AP75" s="29">
        <f t="shared" si="117"/>
        <v>-5.3985161262508023E-3</v>
      </c>
      <c r="AQ75" s="31">
        <f t="shared" si="118"/>
        <v>-1.0017713770169578E-2</v>
      </c>
    </row>
    <row r="76" spans="1:54" x14ac:dyDescent="0.3">
      <c r="A76" s="29">
        <f t="shared" si="42"/>
        <v>59</v>
      </c>
      <c r="B76" s="31">
        <f t="shared" si="79"/>
        <v>20.119430767390092</v>
      </c>
      <c r="C76" s="31">
        <f t="shared" si="43"/>
        <v>-4.8330686289863873</v>
      </c>
      <c r="D76" s="42">
        <f t="shared" si="119"/>
        <v>2</v>
      </c>
      <c r="E76" s="18">
        <f t="shared" si="120"/>
        <v>2E-3</v>
      </c>
      <c r="F76" s="18">
        <f t="shared" si="128"/>
        <v>50</v>
      </c>
      <c r="G76" s="18">
        <f t="shared" si="129"/>
        <v>0.05</v>
      </c>
      <c r="H76" s="18">
        <f t="shared" si="130"/>
        <v>3.1415926535897936E-4</v>
      </c>
      <c r="I76" s="18">
        <f t="shared" si="131"/>
        <v>0.5</v>
      </c>
      <c r="J76" s="19">
        <f t="shared" si="108"/>
        <v>107.64538369160823</v>
      </c>
      <c r="K76" s="19">
        <f t="shared" si="121"/>
        <v>1</v>
      </c>
      <c r="L76" s="19">
        <f t="shared" si="122"/>
        <v>1E-3</v>
      </c>
      <c r="M76" s="19">
        <f t="shared" si="132"/>
        <v>1.0764538369160822E-4</v>
      </c>
      <c r="N76" s="19">
        <f t="shared" si="133"/>
        <v>0.10764538369160823</v>
      </c>
      <c r="O76" s="33">
        <f t="shared" si="123"/>
        <v>0</v>
      </c>
      <c r="P76" s="20">
        <f t="shared" si="109"/>
        <v>0</v>
      </c>
      <c r="Q76" s="21">
        <f t="shared" si="110"/>
        <v>0</v>
      </c>
      <c r="R76" s="22">
        <f t="shared" si="124"/>
        <v>20</v>
      </c>
      <c r="S76" s="22">
        <f t="shared" si="134"/>
        <v>293.14999999999998</v>
      </c>
      <c r="T76" s="23">
        <f t="shared" si="51"/>
        <v>-2.1186011368957487E-4</v>
      </c>
      <c r="U76" s="24">
        <f t="shared" si="135"/>
        <v>-0.21186011368957486</v>
      </c>
      <c r="V76" s="25">
        <f t="shared" si="111"/>
        <v>-1.0421472999796665E-4</v>
      </c>
      <c r="W76" s="26">
        <f t="shared" si="136"/>
        <v>-0.10421472999796665</v>
      </c>
      <c r="X76" s="15">
        <f t="shared" si="125"/>
        <v>3</v>
      </c>
      <c r="Y76" s="15">
        <f t="shared" si="126"/>
        <v>20</v>
      </c>
      <c r="Z76" s="15">
        <f t="shared" si="127"/>
        <v>293.14999999999998</v>
      </c>
      <c r="AA76" s="15">
        <v>1.821E-5</v>
      </c>
      <c r="AB76" s="15">
        <v>1.1890000000000001</v>
      </c>
      <c r="AC76" s="15">
        <f t="shared" si="137"/>
        <v>1.531539108494533E-5</v>
      </c>
      <c r="AD76" s="15">
        <v>1006</v>
      </c>
      <c r="AE76" s="15">
        <v>2.588E-2</v>
      </c>
      <c r="AF76" s="27">
        <f t="shared" si="138"/>
        <v>391.7627677100495</v>
      </c>
      <c r="AG76" s="28">
        <f t="shared" si="139"/>
        <v>0.70785394126738799</v>
      </c>
      <c r="AH76" s="27">
        <f t="shared" si="140"/>
        <v>277.31081916537875</v>
      </c>
      <c r="AI76" s="28">
        <f t="shared" si="58"/>
        <v>0.3</v>
      </c>
      <c r="AJ76" s="28">
        <f t="shared" si="112"/>
        <v>10.936654367697962</v>
      </c>
      <c r="AK76" s="28">
        <f t="shared" si="113"/>
        <v>1.1390790367228607</v>
      </c>
      <c r="AL76" s="28">
        <f t="shared" si="114"/>
        <v>1.013080265757788</v>
      </c>
      <c r="AM76" s="28">
        <f t="shared" si="141"/>
        <v>10.026900729562133</v>
      </c>
      <c r="AN76" s="29">
        <f t="shared" si="115"/>
        <v>129.748095440534</v>
      </c>
      <c r="AO76" s="30">
        <f t="shared" si="116"/>
        <v>4.8681851486443118E-3</v>
      </c>
      <c r="AP76" s="29">
        <f t="shared" si="117"/>
        <v>-4.9723998786422785E-3</v>
      </c>
      <c r="AQ76" s="31">
        <f t="shared" si="118"/>
        <v>-9.2269945240782535E-3</v>
      </c>
    </row>
    <row r="77" spans="1:54" x14ac:dyDescent="0.3">
      <c r="A77" s="29">
        <f t="shared" si="42"/>
        <v>60</v>
      </c>
      <c r="B77" s="31">
        <f t="shared" si="79"/>
        <v>20.110203772866015</v>
      </c>
      <c r="C77" s="31">
        <f t="shared" si="43"/>
        <v>-4.9134743474178784</v>
      </c>
      <c r="D77" s="42">
        <f t="shared" si="119"/>
        <v>2</v>
      </c>
      <c r="E77" s="18">
        <f t="shared" si="120"/>
        <v>2E-3</v>
      </c>
      <c r="F77" s="18">
        <f t="shared" si="128"/>
        <v>50</v>
      </c>
      <c r="G77" s="18">
        <f t="shared" si="129"/>
        <v>0.05</v>
      </c>
      <c r="H77" s="18">
        <f t="shared" si="130"/>
        <v>3.1415926535897936E-4</v>
      </c>
      <c r="I77" s="18">
        <f t="shared" si="131"/>
        <v>0.5</v>
      </c>
      <c r="J77" s="19">
        <f t="shared" si="108"/>
        <v>107.64187743368909</v>
      </c>
      <c r="K77" s="19">
        <f t="shared" si="121"/>
        <v>1</v>
      </c>
      <c r="L77" s="19">
        <f t="shared" si="122"/>
        <v>1E-3</v>
      </c>
      <c r="M77" s="19">
        <f t="shared" si="132"/>
        <v>1.0764187743368908E-4</v>
      </c>
      <c r="N77" s="19">
        <f t="shared" si="133"/>
        <v>0.10764187743368908</v>
      </c>
      <c r="O77" s="33">
        <f t="shared" si="123"/>
        <v>0</v>
      </c>
      <c r="P77" s="20">
        <f t="shared" si="109"/>
        <v>0</v>
      </c>
      <c r="Q77" s="21">
        <f t="shared" si="110"/>
        <v>0</v>
      </c>
      <c r="R77" s="22">
        <f t="shared" si="124"/>
        <v>20</v>
      </c>
      <c r="S77" s="22">
        <f t="shared" si="134"/>
        <v>293.14999999999998</v>
      </c>
      <c r="T77" s="23">
        <f t="shared" si="51"/>
        <v>-1.9548297425901236E-4</v>
      </c>
      <c r="U77" s="24">
        <f t="shared" si="135"/>
        <v>-0.19548297425901234</v>
      </c>
      <c r="V77" s="25">
        <f t="shared" si="111"/>
        <v>-8.7841096825323273E-5</v>
      </c>
      <c r="W77" s="26">
        <f t="shared" si="136"/>
        <v>-8.7841096825323275E-2</v>
      </c>
      <c r="X77" s="15">
        <f t="shared" si="125"/>
        <v>3</v>
      </c>
      <c r="Y77" s="15">
        <f t="shared" si="126"/>
        <v>20</v>
      </c>
      <c r="Z77" s="15">
        <f t="shared" si="127"/>
        <v>293.14999999999998</v>
      </c>
      <c r="AA77" s="15">
        <v>1.821E-5</v>
      </c>
      <c r="AB77" s="15">
        <v>1.1890000000000001</v>
      </c>
      <c r="AC77" s="15">
        <f t="shared" si="137"/>
        <v>1.531539108494533E-5</v>
      </c>
      <c r="AD77" s="15">
        <v>1006</v>
      </c>
      <c r="AE77" s="15">
        <v>2.588E-2</v>
      </c>
      <c r="AF77" s="27">
        <f t="shared" si="138"/>
        <v>391.7627677100495</v>
      </c>
      <c r="AG77" s="28">
        <f t="shared" si="139"/>
        <v>0.70785394126738799</v>
      </c>
      <c r="AH77" s="27">
        <f t="shared" si="140"/>
        <v>277.31081916537875</v>
      </c>
      <c r="AI77" s="28">
        <f t="shared" si="58"/>
        <v>0.3</v>
      </c>
      <c r="AJ77" s="28">
        <f t="shared" si="112"/>
        <v>10.936654367697962</v>
      </c>
      <c r="AK77" s="28">
        <f t="shared" si="113"/>
        <v>1.1390790367228607</v>
      </c>
      <c r="AL77" s="28">
        <f t="shared" si="114"/>
        <v>1.013080265757788</v>
      </c>
      <c r="AM77" s="28">
        <f t="shared" si="141"/>
        <v>10.026900729562133</v>
      </c>
      <c r="AN77" s="29">
        <f t="shared" si="115"/>
        <v>129.748095440534</v>
      </c>
      <c r="AO77" s="30">
        <f t="shared" si="116"/>
        <v>4.4920783991831874E-3</v>
      </c>
      <c r="AP77" s="29">
        <f t="shared" si="117"/>
        <v>-4.5799194960085103E-3</v>
      </c>
      <c r="AQ77" s="31">
        <f t="shared" si="118"/>
        <v>-8.498691404909416E-3</v>
      </c>
    </row>
    <row r="78" spans="1:54" x14ac:dyDescent="0.3">
      <c r="A78" s="29">
        <f t="shared" si="42"/>
        <v>61</v>
      </c>
      <c r="B78" s="31">
        <f t="shared" si="79"/>
        <v>20.101705081461105</v>
      </c>
      <c r="C78" s="31">
        <f t="shared" si="43"/>
        <v>-4.9937282130754426</v>
      </c>
      <c r="D78" s="42">
        <f t="shared" si="119"/>
        <v>2</v>
      </c>
      <c r="E78" s="18">
        <f t="shared" si="120"/>
        <v>2E-3</v>
      </c>
      <c r="F78" s="18">
        <f t="shared" si="128"/>
        <v>50</v>
      </c>
      <c r="G78" s="18">
        <f t="shared" si="129"/>
        <v>0.05</v>
      </c>
      <c r="H78" s="18">
        <f t="shared" si="130"/>
        <v>3.1415926535897936E-4</v>
      </c>
      <c r="I78" s="18">
        <f t="shared" si="131"/>
        <v>0.5</v>
      </c>
      <c r="J78" s="19">
        <f t="shared" si="108"/>
        <v>107.63864793095522</v>
      </c>
      <c r="K78" s="19">
        <f t="shared" si="121"/>
        <v>1</v>
      </c>
      <c r="L78" s="19">
        <f t="shared" si="122"/>
        <v>1E-3</v>
      </c>
      <c r="M78" s="19">
        <f t="shared" si="132"/>
        <v>1.0763864793095521E-4</v>
      </c>
      <c r="N78" s="19">
        <f t="shared" si="133"/>
        <v>0.10763864793095522</v>
      </c>
      <c r="O78" s="33">
        <f t="shared" si="123"/>
        <v>0</v>
      </c>
      <c r="P78" s="20">
        <f t="shared" si="109"/>
        <v>0</v>
      </c>
      <c r="Q78" s="21">
        <f t="shared" si="110"/>
        <v>0</v>
      </c>
      <c r="R78" s="22">
        <f t="shared" si="124"/>
        <v>20</v>
      </c>
      <c r="S78" s="22">
        <f t="shared" si="134"/>
        <v>293.14999999999998</v>
      </c>
      <c r="T78" s="23">
        <f t="shared" si="51"/>
        <v>-1.8039987920092618E-4</v>
      </c>
      <c r="U78" s="24">
        <f t="shared" si="135"/>
        <v>-0.18039987920092618</v>
      </c>
      <c r="V78" s="25">
        <f t="shared" si="111"/>
        <v>-7.2761231269970964E-5</v>
      </c>
      <c r="W78" s="26">
        <f t="shared" si="136"/>
        <v>-7.2761231269970958E-2</v>
      </c>
      <c r="X78" s="15">
        <f t="shared" si="125"/>
        <v>3</v>
      </c>
      <c r="Y78" s="15">
        <f t="shared" si="126"/>
        <v>20</v>
      </c>
      <c r="Z78" s="15">
        <f t="shared" si="127"/>
        <v>293.14999999999998</v>
      </c>
      <c r="AA78" s="15">
        <v>1.821E-5</v>
      </c>
      <c r="AB78" s="15">
        <v>1.1890000000000001</v>
      </c>
      <c r="AC78" s="15">
        <f t="shared" si="137"/>
        <v>1.531539108494533E-5</v>
      </c>
      <c r="AD78" s="15">
        <v>1006</v>
      </c>
      <c r="AE78" s="15">
        <v>2.588E-2</v>
      </c>
      <c r="AF78" s="27">
        <f t="shared" si="138"/>
        <v>391.7627677100495</v>
      </c>
      <c r="AG78" s="28">
        <f t="shared" si="139"/>
        <v>0.70785394126738799</v>
      </c>
      <c r="AH78" s="27">
        <f t="shared" si="140"/>
        <v>277.31081916537875</v>
      </c>
      <c r="AI78" s="28">
        <f t="shared" si="58"/>
        <v>0.3</v>
      </c>
      <c r="AJ78" s="28">
        <f t="shared" si="112"/>
        <v>10.936654367697962</v>
      </c>
      <c r="AK78" s="28">
        <f t="shared" si="113"/>
        <v>1.1390790367228607</v>
      </c>
      <c r="AL78" s="28">
        <f t="shared" si="114"/>
        <v>1.013080265757788</v>
      </c>
      <c r="AM78" s="28">
        <f t="shared" si="141"/>
        <v>10.026900729562133</v>
      </c>
      <c r="AN78" s="29">
        <f t="shared" si="115"/>
        <v>129.748095440534</v>
      </c>
      <c r="AO78" s="30">
        <f t="shared" si="116"/>
        <v>4.1456584256335189E-3</v>
      </c>
      <c r="AP78" s="29">
        <f t="shared" si="117"/>
        <v>-4.2184196569034901E-3</v>
      </c>
      <c r="AQ78" s="31">
        <f t="shared" si="118"/>
        <v>-7.8278770864141853E-3</v>
      </c>
    </row>
    <row r="79" spans="1:54" x14ac:dyDescent="0.3">
      <c r="A79" s="29">
        <f t="shared" si="42"/>
        <v>62</v>
      </c>
      <c r="B79" s="31">
        <f t="shared" si="79"/>
        <v>20.093877204374692</v>
      </c>
      <c r="C79" s="31">
        <f t="shared" si="43"/>
        <v>-5.0738178882550571</v>
      </c>
      <c r="D79" s="42">
        <f t="shared" si="119"/>
        <v>2</v>
      </c>
      <c r="E79" s="18">
        <f t="shared" si="120"/>
        <v>2E-3</v>
      </c>
      <c r="F79" s="18">
        <f t="shared" si="128"/>
        <v>50</v>
      </c>
      <c r="G79" s="18">
        <f t="shared" si="129"/>
        <v>0.05</v>
      </c>
      <c r="H79" s="18">
        <f t="shared" si="130"/>
        <v>3.1415926535897936E-4</v>
      </c>
      <c r="I79" s="18">
        <f t="shared" si="131"/>
        <v>0.5</v>
      </c>
      <c r="J79" s="19">
        <f t="shared" si="108"/>
        <v>107.63567333766238</v>
      </c>
      <c r="K79" s="19">
        <f t="shared" si="121"/>
        <v>1</v>
      </c>
      <c r="L79" s="19">
        <f t="shared" si="122"/>
        <v>1E-3</v>
      </c>
      <c r="M79" s="19">
        <f t="shared" si="132"/>
        <v>1.0763567333766238E-4</v>
      </c>
      <c r="N79" s="19">
        <f t="shared" si="133"/>
        <v>0.10763567333766239</v>
      </c>
      <c r="O79" s="33">
        <f t="shared" si="123"/>
        <v>0</v>
      </c>
      <c r="P79" s="20">
        <f t="shared" si="109"/>
        <v>0</v>
      </c>
      <c r="Q79" s="21">
        <f t="shared" si="110"/>
        <v>0</v>
      </c>
      <c r="R79" s="22">
        <f t="shared" si="124"/>
        <v>20</v>
      </c>
      <c r="S79" s="22">
        <f t="shared" si="134"/>
        <v>293.14999999999998</v>
      </c>
      <c r="T79" s="23">
        <f t="shared" si="51"/>
        <v>-1.6650847534667245E-4</v>
      </c>
      <c r="U79" s="24">
        <f t="shared" si="135"/>
        <v>-0.16650847534667246</v>
      </c>
      <c r="V79" s="25">
        <f t="shared" si="111"/>
        <v>-5.8872802009010068E-5</v>
      </c>
      <c r="W79" s="26">
        <f t="shared" si="136"/>
        <v>-5.8872802009010065E-2</v>
      </c>
      <c r="X79" s="15">
        <f t="shared" si="125"/>
        <v>3</v>
      </c>
      <c r="Y79" s="15">
        <f t="shared" si="126"/>
        <v>20</v>
      </c>
      <c r="Z79" s="15">
        <f t="shared" si="127"/>
        <v>293.14999999999998</v>
      </c>
      <c r="AA79" s="15">
        <v>1.821E-5</v>
      </c>
      <c r="AB79" s="15">
        <v>1.1890000000000001</v>
      </c>
      <c r="AC79" s="15">
        <f t="shared" si="137"/>
        <v>1.531539108494533E-5</v>
      </c>
      <c r="AD79" s="15">
        <v>1006</v>
      </c>
      <c r="AE79" s="15">
        <v>2.588E-2</v>
      </c>
      <c r="AF79" s="27">
        <f t="shared" si="138"/>
        <v>391.7627677100495</v>
      </c>
      <c r="AG79" s="28">
        <f t="shared" si="139"/>
        <v>0.70785394126738799</v>
      </c>
      <c r="AH79" s="27">
        <f t="shared" si="140"/>
        <v>277.31081916537875</v>
      </c>
      <c r="AI79" s="28">
        <f t="shared" si="58"/>
        <v>0.3</v>
      </c>
      <c r="AJ79" s="28">
        <f t="shared" si="112"/>
        <v>10.936654367697962</v>
      </c>
      <c r="AK79" s="28">
        <f t="shared" si="113"/>
        <v>1.1390790367228607</v>
      </c>
      <c r="AL79" s="28">
        <f t="shared" si="114"/>
        <v>1.013080265757788</v>
      </c>
      <c r="AM79" s="28">
        <f t="shared" si="141"/>
        <v>10.026900729562133</v>
      </c>
      <c r="AN79" s="29">
        <f t="shared" si="115"/>
        <v>129.748095440534</v>
      </c>
      <c r="AO79" s="30">
        <f t="shared" si="116"/>
        <v>3.8265818944326437E-3</v>
      </c>
      <c r="AP79" s="29">
        <f t="shared" si="117"/>
        <v>-3.8854546964416539E-3</v>
      </c>
      <c r="AQ79" s="31">
        <f t="shared" si="118"/>
        <v>-7.2100132898825628E-3</v>
      </c>
    </row>
    <row r="80" spans="1:54" x14ac:dyDescent="0.3">
      <c r="A80" s="29">
        <f t="shared" si="42"/>
        <v>63</v>
      </c>
      <c r="B80" s="31">
        <f t="shared" si="79"/>
        <v>20.08666719108481</v>
      </c>
      <c r="C80" s="31">
        <f t="shared" si="43"/>
        <v>-5.1537300867766538</v>
      </c>
      <c r="D80" s="42">
        <f t="shared" si="119"/>
        <v>2</v>
      </c>
      <c r="E80" s="18">
        <f t="shared" si="120"/>
        <v>2E-3</v>
      </c>
      <c r="F80" s="18">
        <f t="shared" si="128"/>
        <v>50</v>
      </c>
      <c r="G80" s="18">
        <f t="shared" si="129"/>
        <v>0.05</v>
      </c>
      <c r="H80" s="18">
        <f t="shared" si="130"/>
        <v>3.1415926535897936E-4</v>
      </c>
      <c r="I80" s="18">
        <f t="shared" si="131"/>
        <v>0.5</v>
      </c>
      <c r="J80" s="19">
        <f t="shared" si="108"/>
        <v>107.63293353261223</v>
      </c>
      <c r="K80" s="19">
        <f t="shared" si="121"/>
        <v>1</v>
      </c>
      <c r="L80" s="19">
        <f t="shared" si="122"/>
        <v>1E-3</v>
      </c>
      <c r="M80" s="19">
        <f t="shared" si="132"/>
        <v>1.0763293353261222E-4</v>
      </c>
      <c r="N80" s="19">
        <f t="shared" si="133"/>
        <v>0.10763293353261222</v>
      </c>
      <c r="O80" s="33">
        <f t="shared" si="123"/>
        <v>0</v>
      </c>
      <c r="P80" s="20">
        <f t="shared" si="109"/>
        <v>0</v>
      </c>
      <c r="Q80" s="21">
        <f t="shared" si="110"/>
        <v>0</v>
      </c>
      <c r="R80" s="22">
        <f t="shared" si="124"/>
        <v>20</v>
      </c>
      <c r="S80" s="22">
        <f t="shared" si="134"/>
        <v>293.14999999999998</v>
      </c>
      <c r="T80" s="23">
        <f t="shared" si="51"/>
        <v>-1.5371452095428638E-4</v>
      </c>
      <c r="U80" s="24">
        <f t="shared" si="135"/>
        <v>-0.15371452095428639</v>
      </c>
      <c r="V80" s="25">
        <f t="shared" si="111"/>
        <v>-4.6081587421674164E-5</v>
      </c>
      <c r="W80" s="26">
        <f t="shared" si="136"/>
        <v>-4.6081587421674161E-2</v>
      </c>
      <c r="X80" s="15">
        <f t="shared" si="125"/>
        <v>3</v>
      </c>
      <c r="Y80" s="15">
        <f t="shared" si="126"/>
        <v>20</v>
      </c>
      <c r="Z80" s="15">
        <f t="shared" si="127"/>
        <v>293.14999999999998</v>
      </c>
      <c r="AA80" s="15">
        <v>1.821E-5</v>
      </c>
      <c r="AB80" s="15">
        <v>1.1890000000000001</v>
      </c>
      <c r="AC80" s="15">
        <f t="shared" si="137"/>
        <v>1.531539108494533E-5</v>
      </c>
      <c r="AD80" s="15">
        <v>1006</v>
      </c>
      <c r="AE80" s="15">
        <v>2.588E-2</v>
      </c>
      <c r="AF80" s="27">
        <f t="shared" si="138"/>
        <v>391.7627677100495</v>
      </c>
      <c r="AG80" s="28">
        <f t="shared" si="139"/>
        <v>0.70785394126738799</v>
      </c>
      <c r="AH80" s="27">
        <f t="shared" si="140"/>
        <v>277.31081916537875</v>
      </c>
      <c r="AI80" s="28">
        <f t="shared" si="58"/>
        <v>0.3</v>
      </c>
      <c r="AJ80" s="28">
        <f t="shared" si="112"/>
        <v>10.936654367697962</v>
      </c>
      <c r="AK80" s="28">
        <f t="shared" si="113"/>
        <v>1.1390790367228607</v>
      </c>
      <c r="AL80" s="28">
        <f t="shared" si="114"/>
        <v>1.013080265757788</v>
      </c>
      <c r="AM80" s="28">
        <f t="shared" si="141"/>
        <v>10.026900729562133</v>
      </c>
      <c r="AN80" s="29">
        <f t="shared" si="115"/>
        <v>129.748095440534</v>
      </c>
      <c r="AO80" s="30">
        <f t="shared" si="116"/>
        <v>3.5326904593664527E-3</v>
      </c>
      <c r="AP80" s="29">
        <f t="shared" si="117"/>
        <v>-3.5787720467881268E-3</v>
      </c>
      <c r="AQ80" s="31">
        <f t="shared" si="118"/>
        <v>-6.6409200556200821E-3</v>
      </c>
    </row>
    <row r="81" spans="1:43" x14ac:dyDescent="0.3">
      <c r="A81" s="29">
        <f t="shared" si="42"/>
        <v>64</v>
      </c>
      <c r="B81" s="31">
        <f t="shared" si="79"/>
        <v>20.08002627102919</v>
      </c>
      <c r="C81" s="31">
        <f t="shared" si="43"/>
        <v>-5.2334505114530794</v>
      </c>
      <c r="D81" s="42">
        <f t="shared" si="119"/>
        <v>2</v>
      </c>
      <c r="E81" s="18">
        <f t="shared" si="120"/>
        <v>2E-3</v>
      </c>
      <c r="F81" s="18">
        <f t="shared" si="128"/>
        <v>50</v>
      </c>
      <c r="G81" s="18">
        <f t="shared" si="129"/>
        <v>0.05</v>
      </c>
      <c r="H81" s="18">
        <f t="shared" si="130"/>
        <v>3.1415926535897936E-4</v>
      </c>
      <c r="I81" s="18">
        <f t="shared" si="131"/>
        <v>0.5</v>
      </c>
      <c r="J81" s="19">
        <f t="shared" ref="J81:J112" si="142">100+0.38*B81</f>
        <v>107.6304099829911</v>
      </c>
      <c r="K81" s="19">
        <f t="shared" si="121"/>
        <v>1</v>
      </c>
      <c r="L81" s="19">
        <f t="shared" si="122"/>
        <v>1E-3</v>
      </c>
      <c r="M81" s="19">
        <f t="shared" si="132"/>
        <v>1.0763040998299109E-4</v>
      </c>
      <c r="N81" s="19">
        <f t="shared" si="133"/>
        <v>0.10763040998299109</v>
      </c>
      <c r="O81" s="33">
        <f t="shared" si="123"/>
        <v>0</v>
      </c>
      <c r="P81" s="20">
        <f t="shared" ref="P81:P112" si="143">O81*I81*E81*G81</f>
        <v>0</v>
      </c>
      <c r="Q81" s="21">
        <f t="shared" ref="Q81:Q112" si="144">1000*P81</f>
        <v>0</v>
      </c>
      <c r="R81" s="22">
        <f t="shared" si="124"/>
        <v>20</v>
      </c>
      <c r="S81" s="22">
        <f t="shared" si="134"/>
        <v>293.14999999999998</v>
      </c>
      <c r="T81" s="23">
        <f t="shared" si="51"/>
        <v>-1.4193124049804515E-4</v>
      </c>
      <c r="U81" s="24">
        <f t="shared" si="135"/>
        <v>-0.14193124049804515</v>
      </c>
      <c r="V81" s="25">
        <f t="shared" ref="V81:V112" si="145">M81+P81+T81</f>
        <v>-3.4300830515054061E-5</v>
      </c>
      <c r="W81" s="26">
        <f t="shared" si="136"/>
        <v>-3.4300830515054059E-2</v>
      </c>
      <c r="X81" s="15">
        <f t="shared" si="125"/>
        <v>3</v>
      </c>
      <c r="Y81" s="15">
        <f t="shared" si="126"/>
        <v>20</v>
      </c>
      <c r="Z81" s="15">
        <f t="shared" si="127"/>
        <v>293.14999999999998</v>
      </c>
      <c r="AA81" s="15">
        <v>1.821E-5</v>
      </c>
      <c r="AB81" s="15">
        <v>1.1890000000000001</v>
      </c>
      <c r="AC81" s="15">
        <f t="shared" si="137"/>
        <v>1.531539108494533E-5</v>
      </c>
      <c r="AD81" s="15">
        <v>1006</v>
      </c>
      <c r="AE81" s="15">
        <v>2.588E-2</v>
      </c>
      <c r="AF81" s="27">
        <f t="shared" si="138"/>
        <v>391.7627677100495</v>
      </c>
      <c r="AG81" s="28">
        <f t="shared" si="139"/>
        <v>0.70785394126738799</v>
      </c>
      <c r="AH81" s="27">
        <f t="shared" si="140"/>
        <v>277.31081916537875</v>
      </c>
      <c r="AI81" s="28">
        <f t="shared" si="58"/>
        <v>0.3</v>
      </c>
      <c r="AJ81" s="28">
        <f t="shared" ref="AJ81:AJ112" si="146">0.62*AF81^(1/2)*AG81^(1/3)</f>
        <v>10.936654367697962</v>
      </c>
      <c r="AK81" s="28">
        <f t="shared" ref="AK81:AK112" si="147">(1+(0.4/AG81)^(2/3))^(1/4)</f>
        <v>1.1390790367228607</v>
      </c>
      <c r="AL81" s="28">
        <f t="shared" ref="AL81:AL112" si="148">(1+(AF81/282000)^(5/8))^(4/5)</f>
        <v>1.013080265757788</v>
      </c>
      <c r="AM81" s="28">
        <f t="shared" si="141"/>
        <v>10.026900729562133</v>
      </c>
      <c r="AN81" s="29">
        <f t="shared" ref="AN81:AN112" si="149">AM81*AE81/E81</f>
        <v>129.748095440534</v>
      </c>
      <c r="AO81" s="30">
        <f t="shared" ref="AO81:AO112" si="150">AN81*H81*(B81-Y81)</f>
        <v>3.2619961559252945E-3</v>
      </c>
      <c r="AP81" s="29">
        <f t="shared" ref="AP81:AP112" si="151">V81-AO81</f>
        <v>-3.2962969864403485E-3</v>
      </c>
      <c r="AQ81" s="31">
        <f t="shared" ref="AQ81:AQ112" si="152">AP81*$A$8/$E$9</f>
        <v>-6.1167474430728168E-3</v>
      </c>
    </row>
    <row r="82" spans="1:43" x14ac:dyDescent="0.3">
      <c r="A82" s="29">
        <f t="shared" si="42"/>
        <v>65</v>
      </c>
      <c r="B82" s="31">
        <f t="shared" si="79"/>
        <v>20.073909523586117</v>
      </c>
      <c r="C82" s="31">
        <f t="shared" si="43"/>
        <v>-5.3129637891733363</v>
      </c>
      <c r="D82" s="42">
        <f t="shared" ref="D82:D113" si="153">D81</f>
        <v>2</v>
      </c>
      <c r="E82" s="18">
        <f t="shared" ref="E82:E113" si="154">E81</f>
        <v>2E-3</v>
      </c>
      <c r="F82" s="18">
        <f t="shared" si="128"/>
        <v>50</v>
      </c>
      <c r="G82" s="18">
        <f t="shared" si="129"/>
        <v>0.05</v>
      </c>
      <c r="H82" s="18">
        <f t="shared" si="130"/>
        <v>3.1415926535897936E-4</v>
      </c>
      <c r="I82" s="18">
        <f t="shared" si="131"/>
        <v>0.5</v>
      </c>
      <c r="J82" s="19">
        <f t="shared" si="142"/>
        <v>107.62808561896273</v>
      </c>
      <c r="K82" s="19">
        <f t="shared" ref="K82:K113" si="155">K81</f>
        <v>1</v>
      </c>
      <c r="L82" s="19">
        <f t="shared" ref="L82:L113" si="156">L81</f>
        <v>1E-3</v>
      </c>
      <c r="M82" s="19">
        <f t="shared" si="132"/>
        <v>1.0762808561896272E-4</v>
      </c>
      <c r="N82" s="19">
        <f t="shared" si="133"/>
        <v>0.10762808561896271</v>
      </c>
      <c r="O82" s="33">
        <f t="shared" ref="O82:O113" si="157">O81</f>
        <v>0</v>
      </c>
      <c r="P82" s="20">
        <f t="shared" si="143"/>
        <v>0</v>
      </c>
      <c r="Q82" s="21">
        <f t="shared" si="144"/>
        <v>0</v>
      </c>
      <c r="R82" s="22">
        <f t="shared" ref="R82:R113" si="158">R81</f>
        <v>20</v>
      </c>
      <c r="S82" s="22">
        <f t="shared" si="134"/>
        <v>293.14999999999998</v>
      </c>
      <c r="T82" s="23">
        <f t="shared" si="51"/>
        <v>-1.3107873114112241E-4</v>
      </c>
      <c r="U82" s="24">
        <f t="shared" si="135"/>
        <v>-0.13107873114112242</v>
      </c>
      <c r="V82" s="25">
        <f t="shared" si="145"/>
        <v>-2.3450645522159693E-5</v>
      </c>
      <c r="W82" s="26">
        <f t="shared" si="136"/>
        <v>-2.3450645522159693E-2</v>
      </c>
      <c r="X82" s="15">
        <f t="shared" ref="X82:X113" si="159">X81</f>
        <v>3</v>
      </c>
      <c r="Y82" s="15">
        <f t="shared" ref="Y82:Y113" si="160">Y81</f>
        <v>20</v>
      </c>
      <c r="Z82" s="15">
        <f t="shared" ref="Z82:Z113" si="161">Z81</f>
        <v>293.14999999999998</v>
      </c>
      <c r="AA82" s="15">
        <v>1.821E-5</v>
      </c>
      <c r="AB82" s="15">
        <v>1.1890000000000001</v>
      </c>
      <c r="AC82" s="15">
        <f t="shared" si="137"/>
        <v>1.531539108494533E-5</v>
      </c>
      <c r="AD82" s="15">
        <v>1006</v>
      </c>
      <c r="AE82" s="15">
        <v>2.588E-2</v>
      </c>
      <c r="AF82" s="27">
        <f t="shared" si="138"/>
        <v>391.7627677100495</v>
      </c>
      <c r="AG82" s="28">
        <f t="shared" si="139"/>
        <v>0.70785394126738799</v>
      </c>
      <c r="AH82" s="27">
        <f t="shared" si="140"/>
        <v>277.31081916537875</v>
      </c>
      <c r="AI82" s="28">
        <f t="shared" si="58"/>
        <v>0.3</v>
      </c>
      <c r="AJ82" s="28">
        <f t="shared" si="146"/>
        <v>10.936654367697962</v>
      </c>
      <c r="AK82" s="28">
        <f t="shared" si="147"/>
        <v>1.1390790367228607</v>
      </c>
      <c r="AL82" s="28">
        <f t="shared" si="148"/>
        <v>1.013080265757788</v>
      </c>
      <c r="AM82" s="28">
        <f t="shared" si="141"/>
        <v>10.026900729562133</v>
      </c>
      <c r="AN82" s="29">
        <f t="shared" si="149"/>
        <v>129.748095440534</v>
      </c>
      <c r="AO82" s="30">
        <f t="shared" si="150"/>
        <v>3.012667949206869E-3</v>
      </c>
      <c r="AP82" s="29">
        <f t="shared" si="151"/>
        <v>-3.0361185947290286E-3</v>
      </c>
      <c r="AQ82" s="31">
        <f t="shared" si="152"/>
        <v>-5.6339494674081288E-3</v>
      </c>
    </row>
    <row r="83" spans="1:43" x14ac:dyDescent="0.3">
      <c r="A83" s="29">
        <f t="shared" ref="A83:A100" si="162">A82+$A$8</f>
        <v>66</v>
      </c>
      <c r="B83" s="31">
        <f t="shared" si="79"/>
        <v>20.068275574118708</v>
      </c>
      <c r="C83" s="31">
        <f t="shared" ref="C83:C127" si="163">LN((B83-$S$4)/$A$11)</f>
        <v>-5.3922534038444008</v>
      </c>
      <c r="D83" s="42">
        <f t="shared" si="153"/>
        <v>2</v>
      </c>
      <c r="E83" s="18">
        <f t="shared" si="154"/>
        <v>2E-3</v>
      </c>
      <c r="F83" s="18">
        <f t="shared" si="128"/>
        <v>50</v>
      </c>
      <c r="G83" s="18">
        <f t="shared" si="129"/>
        <v>0.05</v>
      </c>
      <c r="H83" s="18">
        <f t="shared" si="130"/>
        <v>3.1415926535897936E-4</v>
      </c>
      <c r="I83" s="18">
        <f t="shared" si="131"/>
        <v>0.5</v>
      </c>
      <c r="J83" s="19">
        <f t="shared" si="142"/>
        <v>107.62594471816512</v>
      </c>
      <c r="K83" s="19">
        <f t="shared" si="155"/>
        <v>1</v>
      </c>
      <c r="L83" s="19">
        <f t="shared" si="156"/>
        <v>1E-3</v>
      </c>
      <c r="M83" s="19">
        <f t="shared" si="132"/>
        <v>1.0762594471816511E-4</v>
      </c>
      <c r="N83" s="19">
        <f t="shared" si="133"/>
        <v>0.10762594471816511</v>
      </c>
      <c r="O83" s="33">
        <f t="shared" si="157"/>
        <v>0</v>
      </c>
      <c r="P83" s="20">
        <f t="shared" si="143"/>
        <v>0</v>
      </c>
      <c r="Q83" s="21">
        <f t="shared" si="144"/>
        <v>0</v>
      </c>
      <c r="R83" s="22">
        <f t="shared" si="158"/>
        <v>20</v>
      </c>
      <c r="S83" s="22">
        <f t="shared" si="134"/>
        <v>293.14999999999998</v>
      </c>
      <c r="T83" s="23">
        <f t="shared" ref="T83:T146" si="164">0.000000056*H83*((S83)^4-(B83+273.15)^4)</f>
        <v>-1.2108341669633548E-4</v>
      </c>
      <c r="U83" s="24">
        <f t="shared" si="135"/>
        <v>-0.12108341669633549</v>
      </c>
      <c r="V83" s="25">
        <f t="shared" si="145"/>
        <v>-1.3457471978170377E-5</v>
      </c>
      <c r="W83" s="26">
        <f t="shared" si="136"/>
        <v>-1.3457471978170377E-2</v>
      </c>
      <c r="X83" s="15">
        <f t="shared" si="159"/>
        <v>3</v>
      </c>
      <c r="Y83" s="15">
        <f t="shared" si="160"/>
        <v>20</v>
      </c>
      <c r="Z83" s="15">
        <f t="shared" si="161"/>
        <v>293.14999999999998</v>
      </c>
      <c r="AA83" s="15">
        <v>1.821E-5</v>
      </c>
      <c r="AB83" s="15">
        <v>1.1890000000000001</v>
      </c>
      <c r="AC83" s="15">
        <f t="shared" si="137"/>
        <v>1.531539108494533E-5</v>
      </c>
      <c r="AD83" s="15">
        <v>1006</v>
      </c>
      <c r="AE83" s="15">
        <v>2.588E-2</v>
      </c>
      <c r="AF83" s="27">
        <f t="shared" si="138"/>
        <v>391.7627677100495</v>
      </c>
      <c r="AG83" s="28">
        <f t="shared" si="139"/>
        <v>0.70785394126738799</v>
      </c>
      <c r="AH83" s="27">
        <f t="shared" si="140"/>
        <v>277.31081916537875</v>
      </c>
      <c r="AI83" s="28">
        <f t="shared" ref="AI83:AI146" si="165">AI82</f>
        <v>0.3</v>
      </c>
      <c r="AJ83" s="28">
        <f t="shared" si="146"/>
        <v>10.936654367697962</v>
      </c>
      <c r="AK83" s="28">
        <f t="shared" si="147"/>
        <v>1.1390790367228607</v>
      </c>
      <c r="AL83" s="28">
        <f t="shared" si="148"/>
        <v>1.013080265757788</v>
      </c>
      <c r="AM83" s="28">
        <f t="shared" si="141"/>
        <v>10.026900729562133</v>
      </c>
      <c r="AN83" s="29">
        <f t="shared" si="149"/>
        <v>129.748095440534</v>
      </c>
      <c r="AO83" s="30">
        <f t="shared" si="150"/>
        <v>2.7830193442048637E-3</v>
      </c>
      <c r="AP83" s="29">
        <f t="shared" si="151"/>
        <v>-2.7964768161830339E-3</v>
      </c>
      <c r="AQ83" s="31">
        <f t="shared" si="152"/>
        <v>-5.1892600956056278E-3</v>
      </c>
    </row>
    <row r="84" spans="1:43" x14ac:dyDescent="0.3">
      <c r="A84" s="29">
        <f t="shared" si="162"/>
        <v>67</v>
      </c>
      <c r="B84" s="31">
        <f t="shared" si="79"/>
        <v>20.063086314023103</v>
      </c>
      <c r="C84" s="31">
        <f t="shared" si="163"/>
        <v>-5.47130162751517</v>
      </c>
      <c r="D84" s="42">
        <f t="shared" si="153"/>
        <v>2</v>
      </c>
      <c r="E84" s="18">
        <f t="shared" si="154"/>
        <v>2E-3</v>
      </c>
      <c r="F84" s="18">
        <f t="shared" si="128"/>
        <v>50</v>
      </c>
      <c r="G84" s="18">
        <f t="shared" si="129"/>
        <v>0.05</v>
      </c>
      <c r="H84" s="18">
        <f t="shared" si="130"/>
        <v>3.1415926535897936E-4</v>
      </c>
      <c r="I84" s="18">
        <f t="shared" si="131"/>
        <v>0.5</v>
      </c>
      <c r="J84" s="19">
        <f t="shared" si="142"/>
        <v>107.62397279932878</v>
      </c>
      <c r="K84" s="19">
        <f t="shared" si="155"/>
        <v>1</v>
      </c>
      <c r="L84" s="19">
        <f t="shared" si="156"/>
        <v>1E-3</v>
      </c>
      <c r="M84" s="19">
        <f t="shared" si="132"/>
        <v>1.0762397279932877E-4</v>
      </c>
      <c r="N84" s="19">
        <f t="shared" si="133"/>
        <v>0.10762397279932877</v>
      </c>
      <c r="O84" s="33">
        <f t="shared" si="157"/>
        <v>0</v>
      </c>
      <c r="P84" s="20">
        <f t="shared" si="143"/>
        <v>0</v>
      </c>
      <c r="Q84" s="21">
        <f t="shared" si="144"/>
        <v>0</v>
      </c>
      <c r="R84" s="22">
        <f t="shared" si="158"/>
        <v>20</v>
      </c>
      <c r="S84" s="22">
        <f t="shared" si="134"/>
        <v>293.14999999999998</v>
      </c>
      <c r="T84" s="23">
        <f t="shared" si="164"/>
        <v>-1.1187754522992372E-4</v>
      </c>
      <c r="U84" s="24">
        <f t="shared" si="135"/>
        <v>-0.11187754522992373</v>
      </c>
      <c r="V84" s="25">
        <f t="shared" si="145"/>
        <v>-4.2535724305949512E-6</v>
      </c>
      <c r="W84" s="26">
        <f t="shared" si="136"/>
        <v>-4.2535724305949509E-3</v>
      </c>
      <c r="X84" s="15">
        <f t="shared" si="159"/>
        <v>3</v>
      </c>
      <c r="Y84" s="15">
        <f t="shared" si="160"/>
        <v>20</v>
      </c>
      <c r="Z84" s="15">
        <f t="shared" si="161"/>
        <v>293.14999999999998</v>
      </c>
      <c r="AA84" s="15">
        <v>1.821E-5</v>
      </c>
      <c r="AB84" s="15">
        <v>1.1890000000000001</v>
      </c>
      <c r="AC84" s="15">
        <f t="shared" si="137"/>
        <v>1.531539108494533E-5</v>
      </c>
      <c r="AD84" s="15">
        <v>1006</v>
      </c>
      <c r="AE84" s="15">
        <v>2.588E-2</v>
      </c>
      <c r="AF84" s="27">
        <f t="shared" si="138"/>
        <v>391.7627677100495</v>
      </c>
      <c r="AG84" s="28">
        <f t="shared" si="139"/>
        <v>0.70785394126738799</v>
      </c>
      <c r="AH84" s="27">
        <f t="shared" si="140"/>
        <v>277.31081916537875</v>
      </c>
      <c r="AI84" s="28">
        <f t="shared" si="165"/>
        <v>0.3</v>
      </c>
      <c r="AJ84" s="28">
        <f t="shared" si="146"/>
        <v>10.936654367697962</v>
      </c>
      <c r="AK84" s="28">
        <f t="shared" si="147"/>
        <v>1.1390790367228607</v>
      </c>
      <c r="AL84" s="28">
        <f t="shared" si="148"/>
        <v>1.013080265757788</v>
      </c>
      <c r="AM84" s="28">
        <f t="shared" si="141"/>
        <v>10.026900729562133</v>
      </c>
      <c r="AN84" s="29">
        <f t="shared" si="149"/>
        <v>129.748095440534</v>
      </c>
      <c r="AO84" s="30">
        <f t="shared" si="150"/>
        <v>2.5714969745347068E-3</v>
      </c>
      <c r="AP84" s="29">
        <f t="shared" si="151"/>
        <v>-2.5757505469653015E-3</v>
      </c>
      <c r="AQ84" s="31">
        <f t="shared" si="152"/>
        <v>-4.7796711391461669E-3</v>
      </c>
    </row>
    <row r="85" spans="1:43" x14ac:dyDescent="0.3">
      <c r="A85" s="29">
        <f t="shared" si="162"/>
        <v>68</v>
      </c>
      <c r="B85" s="31">
        <f t="shared" si="79"/>
        <v>20.058306642883956</v>
      </c>
      <c r="C85" s="31">
        <f t="shared" si="163"/>
        <v>-5.5500894500978992</v>
      </c>
      <c r="D85" s="42">
        <f t="shared" si="153"/>
        <v>2</v>
      </c>
      <c r="E85" s="18">
        <f t="shared" si="154"/>
        <v>2E-3</v>
      </c>
      <c r="F85" s="18">
        <f t="shared" si="128"/>
        <v>50</v>
      </c>
      <c r="G85" s="18">
        <f t="shared" si="129"/>
        <v>0.05</v>
      </c>
      <c r="H85" s="18">
        <f t="shared" si="130"/>
        <v>3.1415926535897936E-4</v>
      </c>
      <c r="I85" s="18">
        <f t="shared" si="131"/>
        <v>0.5</v>
      </c>
      <c r="J85" s="19">
        <f t="shared" si="142"/>
        <v>107.6221565242959</v>
      </c>
      <c r="K85" s="19">
        <f t="shared" si="155"/>
        <v>1</v>
      </c>
      <c r="L85" s="19">
        <f t="shared" si="156"/>
        <v>1E-3</v>
      </c>
      <c r="M85" s="19">
        <f t="shared" si="132"/>
        <v>1.0762215652429589E-4</v>
      </c>
      <c r="N85" s="19">
        <f t="shared" si="133"/>
        <v>0.10762215652429589</v>
      </c>
      <c r="O85" s="33">
        <f t="shared" si="157"/>
        <v>0</v>
      </c>
      <c r="P85" s="20">
        <f t="shared" si="143"/>
        <v>0</v>
      </c>
      <c r="Q85" s="21">
        <f t="shared" si="144"/>
        <v>0</v>
      </c>
      <c r="R85" s="22">
        <f t="shared" si="158"/>
        <v>20</v>
      </c>
      <c r="S85" s="22">
        <f t="shared" si="134"/>
        <v>293.14999999999998</v>
      </c>
      <c r="T85" s="23">
        <f t="shared" si="164"/>
        <v>-1.0339872678122036E-4</v>
      </c>
      <c r="U85" s="24">
        <f t="shared" si="135"/>
        <v>-0.10339872678122036</v>
      </c>
      <c r="V85" s="25">
        <f t="shared" si="145"/>
        <v>4.2234297430755334E-6</v>
      </c>
      <c r="W85" s="26">
        <f t="shared" si="136"/>
        <v>4.2234297430755333E-3</v>
      </c>
      <c r="X85" s="15">
        <f t="shared" si="159"/>
        <v>3</v>
      </c>
      <c r="Y85" s="15">
        <f t="shared" si="160"/>
        <v>20</v>
      </c>
      <c r="Z85" s="15">
        <f t="shared" si="161"/>
        <v>293.14999999999998</v>
      </c>
      <c r="AA85" s="15">
        <v>1.821E-5</v>
      </c>
      <c r="AB85" s="15">
        <v>1.1890000000000001</v>
      </c>
      <c r="AC85" s="15">
        <f t="shared" si="137"/>
        <v>1.531539108494533E-5</v>
      </c>
      <c r="AD85" s="15">
        <v>1006</v>
      </c>
      <c r="AE85" s="15">
        <v>2.588E-2</v>
      </c>
      <c r="AF85" s="27">
        <f t="shared" si="138"/>
        <v>391.7627677100495</v>
      </c>
      <c r="AG85" s="28">
        <f t="shared" si="139"/>
        <v>0.70785394126738799</v>
      </c>
      <c r="AH85" s="27">
        <f t="shared" si="140"/>
        <v>277.31081916537875</v>
      </c>
      <c r="AI85" s="28">
        <f t="shared" si="165"/>
        <v>0.3</v>
      </c>
      <c r="AJ85" s="28">
        <f t="shared" si="146"/>
        <v>10.936654367697962</v>
      </c>
      <c r="AK85" s="28">
        <f t="shared" si="147"/>
        <v>1.1390790367228607</v>
      </c>
      <c r="AL85" s="28">
        <f t="shared" si="148"/>
        <v>1.013080265757788</v>
      </c>
      <c r="AM85" s="28">
        <f t="shared" si="141"/>
        <v>10.026900729562133</v>
      </c>
      <c r="AN85" s="29">
        <f t="shared" si="149"/>
        <v>129.748095440534</v>
      </c>
      <c r="AO85" s="30">
        <f t="shared" si="150"/>
        <v>2.3766700922875309E-3</v>
      </c>
      <c r="AP85" s="29">
        <f t="shared" si="151"/>
        <v>-2.3724466625444553E-3</v>
      </c>
      <c r="AQ85" s="31">
        <f t="shared" si="152"/>
        <v>-4.4024118932974206E-3</v>
      </c>
    </row>
    <row r="86" spans="1:43" x14ac:dyDescent="0.3">
      <c r="A86" s="29">
        <f t="shared" si="162"/>
        <v>69</v>
      </c>
      <c r="B86" s="31">
        <f t="shared" si="79"/>
        <v>20.053904230990657</v>
      </c>
      <c r="C86" s="31">
        <f t="shared" si="163"/>
        <v>-5.6285965082063987</v>
      </c>
      <c r="D86" s="42">
        <f t="shared" si="153"/>
        <v>2</v>
      </c>
      <c r="E86" s="18">
        <f t="shared" si="154"/>
        <v>2E-3</v>
      </c>
      <c r="F86" s="18">
        <f t="shared" si="128"/>
        <v>50</v>
      </c>
      <c r="G86" s="18">
        <f t="shared" si="129"/>
        <v>0.05</v>
      </c>
      <c r="H86" s="18">
        <f t="shared" si="130"/>
        <v>3.1415926535897936E-4</v>
      </c>
      <c r="I86" s="18">
        <f t="shared" si="131"/>
        <v>0.5</v>
      </c>
      <c r="J86" s="19">
        <f t="shared" si="142"/>
        <v>107.62048360777645</v>
      </c>
      <c r="K86" s="19">
        <f t="shared" si="155"/>
        <v>1</v>
      </c>
      <c r="L86" s="19">
        <f t="shared" si="156"/>
        <v>1E-3</v>
      </c>
      <c r="M86" s="19">
        <f t="shared" si="132"/>
        <v>1.0762048360777644E-4</v>
      </c>
      <c r="N86" s="19">
        <f t="shared" si="133"/>
        <v>0.10762048360777644</v>
      </c>
      <c r="O86" s="33">
        <f t="shared" si="157"/>
        <v>0</v>
      </c>
      <c r="P86" s="20">
        <f t="shared" si="143"/>
        <v>0</v>
      </c>
      <c r="Q86" s="21">
        <f t="shared" si="144"/>
        <v>0</v>
      </c>
      <c r="R86" s="22">
        <f t="shared" si="158"/>
        <v>20</v>
      </c>
      <c r="S86" s="22">
        <f t="shared" si="134"/>
        <v>293.14999999999998</v>
      </c>
      <c r="T86" s="23">
        <f t="shared" si="164"/>
        <v>-9.5589507960584181E-5</v>
      </c>
      <c r="U86" s="24">
        <f t="shared" si="135"/>
        <v>-9.5589507960584186E-2</v>
      </c>
      <c r="V86" s="25">
        <f t="shared" si="145"/>
        <v>1.2030975647192259E-5</v>
      </c>
      <c r="W86" s="26">
        <f t="shared" si="136"/>
        <v>1.2030975647192259E-2</v>
      </c>
      <c r="X86" s="15">
        <f t="shared" si="159"/>
        <v>3</v>
      </c>
      <c r="Y86" s="15">
        <f t="shared" si="160"/>
        <v>20</v>
      </c>
      <c r="Z86" s="15">
        <f t="shared" si="161"/>
        <v>293.14999999999998</v>
      </c>
      <c r="AA86" s="15">
        <v>1.821E-5</v>
      </c>
      <c r="AB86" s="15">
        <v>1.1890000000000001</v>
      </c>
      <c r="AC86" s="15">
        <f t="shared" si="137"/>
        <v>1.531539108494533E-5</v>
      </c>
      <c r="AD86" s="15">
        <v>1006</v>
      </c>
      <c r="AE86" s="15">
        <v>2.588E-2</v>
      </c>
      <c r="AF86" s="27">
        <f t="shared" si="138"/>
        <v>391.7627677100495</v>
      </c>
      <c r="AG86" s="28">
        <f t="shared" si="139"/>
        <v>0.70785394126738799</v>
      </c>
      <c r="AH86" s="27">
        <f t="shared" si="140"/>
        <v>277.31081916537875</v>
      </c>
      <c r="AI86" s="28">
        <f t="shared" si="165"/>
        <v>0.3</v>
      </c>
      <c r="AJ86" s="28">
        <f t="shared" si="146"/>
        <v>10.936654367697962</v>
      </c>
      <c r="AK86" s="28">
        <f t="shared" si="147"/>
        <v>1.1390790367228607</v>
      </c>
      <c r="AL86" s="28">
        <f t="shared" si="148"/>
        <v>1.013080265757788</v>
      </c>
      <c r="AM86" s="28">
        <f t="shared" si="141"/>
        <v>10.026900729562133</v>
      </c>
      <c r="AN86" s="29">
        <f t="shared" si="149"/>
        <v>129.748095440534</v>
      </c>
      <c r="AO86" s="30">
        <f t="shared" si="150"/>
        <v>2.1972208878193837E-3</v>
      </c>
      <c r="AP86" s="29">
        <f t="shared" si="151"/>
        <v>-2.1851899121721917E-3</v>
      </c>
      <c r="AQ86" s="31">
        <f t="shared" si="152"/>
        <v>-4.054930384880734E-3</v>
      </c>
    </row>
    <row r="87" spans="1:43" x14ac:dyDescent="0.3">
      <c r="A87" s="29">
        <f t="shared" si="162"/>
        <v>70</v>
      </c>
      <c r="B87" s="31">
        <f t="shared" si="79"/>
        <v>20.049849300605775</v>
      </c>
      <c r="C87" s="31">
        <f t="shared" si="163"/>
        <v>-5.7068010137493443</v>
      </c>
      <c r="D87" s="42">
        <f t="shared" si="153"/>
        <v>2</v>
      </c>
      <c r="E87" s="18">
        <f t="shared" si="154"/>
        <v>2E-3</v>
      </c>
      <c r="F87" s="18">
        <f t="shared" si="128"/>
        <v>50</v>
      </c>
      <c r="G87" s="18">
        <f t="shared" si="129"/>
        <v>0.05</v>
      </c>
      <c r="H87" s="18">
        <f t="shared" si="130"/>
        <v>3.1415926535897936E-4</v>
      </c>
      <c r="I87" s="18">
        <f t="shared" si="131"/>
        <v>0.5</v>
      </c>
      <c r="J87" s="19">
        <f t="shared" si="142"/>
        <v>107.61894273423019</v>
      </c>
      <c r="K87" s="19">
        <f t="shared" si="155"/>
        <v>1</v>
      </c>
      <c r="L87" s="19">
        <f t="shared" si="156"/>
        <v>1E-3</v>
      </c>
      <c r="M87" s="19">
        <f t="shared" si="132"/>
        <v>1.0761894273423018E-4</v>
      </c>
      <c r="N87" s="19">
        <f t="shared" si="133"/>
        <v>0.10761894273423019</v>
      </c>
      <c r="O87" s="33">
        <f t="shared" si="157"/>
        <v>0</v>
      </c>
      <c r="P87" s="20">
        <f t="shared" si="143"/>
        <v>0</v>
      </c>
      <c r="Q87" s="21">
        <f t="shared" si="144"/>
        <v>0</v>
      </c>
      <c r="R87" s="22">
        <f t="shared" si="158"/>
        <v>20</v>
      </c>
      <c r="S87" s="22">
        <f t="shared" si="134"/>
        <v>293.14999999999998</v>
      </c>
      <c r="T87" s="23">
        <f t="shared" si="164"/>
        <v>-8.8396980456654625E-5</v>
      </c>
      <c r="U87" s="24">
        <f t="shared" si="135"/>
        <v>-8.8396980456654631E-2</v>
      </c>
      <c r="V87" s="25">
        <f t="shared" si="145"/>
        <v>1.9221962277575559E-5</v>
      </c>
      <c r="W87" s="26">
        <f t="shared" si="136"/>
        <v>1.9221962277575558E-2</v>
      </c>
      <c r="X87" s="15">
        <f t="shared" si="159"/>
        <v>3</v>
      </c>
      <c r="Y87" s="15">
        <f t="shared" si="160"/>
        <v>20</v>
      </c>
      <c r="Z87" s="15">
        <f t="shared" si="161"/>
        <v>293.14999999999998</v>
      </c>
      <c r="AA87" s="15">
        <v>1.821E-5</v>
      </c>
      <c r="AB87" s="15">
        <v>1.1890000000000001</v>
      </c>
      <c r="AC87" s="15">
        <f t="shared" si="137"/>
        <v>1.531539108494533E-5</v>
      </c>
      <c r="AD87" s="15">
        <v>1006</v>
      </c>
      <c r="AE87" s="15">
        <v>2.588E-2</v>
      </c>
      <c r="AF87" s="27">
        <f t="shared" si="138"/>
        <v>391.7627677100495</v>
      </c>
      <c r="AG87" s="28">
        <f t="shared" si="139"/>
        <v>0.70785394126738799</v>
      </c>
      <c r="AH87" s="27">
        <f t="shared" si="140"/>
        <v>277.31081916537875</v>
      </c>
      <c r="AI87" s="28">
        <f t="shared" si="165"/>
        <v>0.3</v>
      </c>
      <c r="AJ87" s="28">
        <f t="shared" si="146"/>
        <v>10.936654367697962</v>
      </c>
      <c r="AK87" s="28">
        <f t="shared" si="147"/>
        <v>1.1390790367228607</v>
      </c>
      <c r="AL87" s="28">
        <f t="shared" si="148"/>
        <v>1.013080265757788</v>
      </c>
      <c r="AM87" s="28">
        <f t="shared" si="141"/>
        <v>10.026900729562133</v>
      </c>
      <c r="AN87" s="29">
        <f t="shared" si="149"/>
        <v>129.748095440534</v>
      </c>
      <c r="AO87" s="30">
        <f t="shared" si="150"/>
        <v>2.031935573910341E-3</v>
      </c>
      <c r="AP87" s="29">
        <f t="shared" si="151"/>
        <v>-2.0127136116327654E-3</v>
      </c>
      <c r="AQ87" s="31">
        <f t="shared" si="152"/>
        <v>-3.7348761013452948E-3</v>
      </c>
    </row>
    <row r="88" spans="1:43" x14ac:dyDescent="0.3">
      <c r="A88" s="29">
        <f t="shared" si="162"/>
        <v>71</v>
      </c>
      <c r="B88" s="31">
        <f t="shared" ref="B88:B100" si="166">B87+AQ87</f>
        <v>20.046114424504431</v>
      </c>
      <c r="C88" s="31">
        <f t="shared" si="163"/>
        <v>-5.7846796830488403</v>
      </c>
      <c r="D88" s="42">
        <f t="shared" si="153"/>
        <v>2</v>
      </c>
      <c r="E88" s="18">
        <f t="shared" si="154"/>
        <v>2E-3</v>
      </c>
      <c r="F88" s="18">
        <f t="shared" si="128"/>
        <v>50</v>
      </c>
      <c r="G88" s="18">
        <f t="shared" si="129"/>
        <v>0.05</v>
      </c>
      <c r="H88" s="18">
        <f t="shared" si="130"/>
        <v>3.1415926535897936E-4</v>
      </c>
      <c r="I88" s="18">
        <f t="shared" si="131"/>
        <v>0.5</v>
      </c>
      <c r="J88" s="19">
        <f t="shared" si="142"/>
        <v>107.61752348131168</v>
      </c>
      <c r="K88" s="19">
        <f t="shared" si="155"/>
        <v>1</v>
      </c>
      <c r="L88" s="19">
        <f t="shared" si="156"/>
        <v>1E-3</v>
      </c>
      <c r="M88" s="19">
        <f t="shared" si="132"/>
        <v>1.0761752348131168E-4</v>
      </c>
      <c r="N88" s="19">
        <f t="shared" si="133"/>
        <v>0.10761752348131168</v>
      </c>
      <c r="O88" s="33">
        <f t="shared" si="157"/>
        <v>0</v>
      </c>
      <c r="P88" s="20">
        <f t="shared" si="143"/>
        <v>0</v>
      </c>
      <c r="Q88" s="21">
        <f t="shared" si="144"/>
        <v>0</v>
      </c>
      <c r="R88" s="22">
        <f t="shared" si="158"/>
        <v>20</v>
      </c>
      <c r="S88" s="22">
        <f t="shared" si="134"/>
        <v>293.14999999999998</v>
      </c>
      <c r="T88" s="23">
        <f t="shared" si="164"/>
        <v>-8.1772420725093357E-5</v>
      </c>
      <c r="U88" s="24">
        <f t="shared" si="135"/>
        <v>-8.1772420725093359E-2</v>
      </c>
      <c r="V88" s="25">
        <f t="shared" si="145"/>
        <v>2.5845102756218323E-5</v>
      </c>
      <c r="W88" s="26">
        <f t="shared" si="136"/>
        <v>2.5845102756218322E-2</v>
      </c>
      <c r="X88" s="15">
        <f t="shared" si="159"/>
        <v>3</v>
      </c>
      <c r="Y88" s="15">
        <f t="shared" si="160"/>
        <v>20</v>
      </c>
      <c r="Z88" s="15">
        <f t="shared" si="161"/>
        <v>293.14999999999998</v>
      </c>
      <c r="AA88" s="15">
        <v>1.821E-5</v>
      </c>
      <c r="AB88" s="15">
        <v>1.1890000000000001</v>
      </c>
      <c r="AC88" s="15">
        <f t="shared" si="137"/>
        <v>1.531539108494533E-5</v>
      </c>
      <c r="AD88" s="15">
        <v>1006</v>
      </c>
      <c r="AE88" s="15">
        <v>2.588E-2</v>
      </c>
      <c r="AF88" s="27">
        <f t="shared" si="138"/>
        <v>391.7627677100495</v>
      </c>
      <c r="AG88" s="28">
        <f t="shared" si="139"/>
        <v>0.70785394126738799</v>
      </c>
      <c r="AH88" s="27">
        <f t="shared" si="140"/>
        <v>277.31081916537875</v>
      </c>
      <c r="AI88" s="28">
        <f t="shared" si="165"/>
        <v>0.3</v>
      </c>
      <c r="AJ88" s="28">
        <f t="shared" si="146"/>
        <v>10.936654367697962</v>
      </c>
      <c r="AK88" s="28">
        <f t="shared" si="147"/>
        <v>1.1390790367228607</v>
      </c>
      <c r="AL88" s="28">
        <f t="shared" si="148"/>
        <v>1.013080265757788</v>
      </c>
      <c r="AM88" s="28">
        <f t="shared" si="141"/>
        <v>10.026900729562133</v>
      </c>
      <c r="AN88" s="29">
        <f t="shared" si="149"/>
        <v>129.748095440534</v>
      </c>
      <c r="AO88" s="30">
        <f t="shared" si="150"/>
        <v>1.8796961739138377E-3</v>
      </c>
      <c r="AP88" s="29">
        <f t="shared" si="151"/>
        <v>-1.8538510711576194E-3</v>
      </c>
      <c r="AQ88" s="31">
        <f t="shared" si="152"/>
        <v>-3.440084084045677E-3</v>
      </c>
    </row>
    <row r="89" spans="1:43" x14ac:dyDescent="0.3">
      <c r="A89" s="29">
        <f t="shared" si="162"/>
        <v>72</v>
      </c>
      <c r="B89" s="31">
        <f t="shared" si="166"/>
        <v>20.042674340420387</v>
      </c>
      <c r="C89" s="31">
        <f t="shared" si="163"/>
        <v>-5.8622076674017425</v>
      </c>
      <c r="D89" s="42">
        <f t="shared" si="153"/>
        <v>2</v>
      </c>
      <c r="E89" s="18">
        <f t="shared" si="154"/>
        <v>2E-3</v>
      </c>
      <c r="F89" s="18">
        <f t="shared" si="128"/>
        <v>50</v>
      </c>
      <c r="G89" s="18">
        <f t="shared" si="129"/>
        <v>0.05</v>
      </c>
      <c r="H89" s="18">
        <f t="shared" si="130"/>
        <v>3.1415926535897936E-4</v>
      </c>
      <c r="I89" s="18">
        <f t="shared" si="131"/>
        <v>0.5</v>
      </c>
      <c r="J89" s="19">
        <f t="shared" si="142"/>
        <v>107.61621624935975</v>
      </c>
      <c r="K89" s="19">
        <f t="shared" si="155"/>
        <v>1</v>
      </c>
      <c r="L89" s="19">
        <f t="shared" si="156"/>
        <v>1E-3</v>
      </c>
      <c r="M89" s="19">
        <f t="shared" si="132"/>
        <v>1.0761621624935975E-4</v>
      </c>
      <c r="N89" s="19">
        <f t="shared" si="133"/>
        <v>0.10761621624935976</v>
      </c>
      <c r="O89" s="33">
        <f t="shared" si="157"/>
        <v>0</v>
      </c>
      <c r="P89" s="20">
        <f t="shared" si="143"/>
        <v>0</v>
      </c>
      <c r="Q89" s="21">
        <f t="shared" si="144"/>
        <v>0</v>
      </c>
      <c r="R89" s="22">
        <f t="shared" si="158"/>
        <v>20</v>
      </c>
      <c r="S89" s="22">
        <f t="shared" si="134"/>
        <v>293.14999999999998</v>
      </c>
      <c r="T89" s="23">
        <f t="shared" si="164"/>
        <v>-7.5670958355547141E-5</v>
      </c>
      <c r="U89" s="24">
        <f t="shared" si="135"/>
        <v>-7.5670958355547144E-2</v>
      </c>
      <c r="V89" s="25">
        <f t="shared" si="145"/>
        <v>3.1945257893812608E-5</v>
      </c>
      <c r="W89" s="26">
        <f t="shared" si="136"/>
        <v>3.1945257893812605E-2</v>
      </c>
      <c r="X89" s="15">
        <f t="shared" si="159"/>
        <v>3</v>
      </c>
      <c r="Y89" s="15">
        <f t="shared" si="160"/>
        <v>20</v>
      </c>
      <c r="Z89" s="15">
        <f t="shared" si="161"/>
        <v>293.14999999999998</v>
      </c>
      <c r="AA89" s="15">
        <v>1.821E-5</v>
      </c>
      <c r="AB89" s="15">
        <v>1.1890000000000001</v>
      </c>
      <c r="AC89" s="15">
        <f t="shared" si="137"/>
        <v>1.531539108494533E-5</v>
      </c>
      <c r="AD89" s="15">
        <v>1006</v>
      </c>
      <c r="AE89" s="15">
        <v>2.588E-2</v>
      </c>
      <c r="AF89" s="27">
        <f t="shared" si="138"/>
        <v>391.7627677100495</v>
      </c>
      <c r="AG89" s="28">
        <f t="shared" si="139"/>
        <v>0.70785394126738799</v>
      </c>
      <c r="AH89" s="27">
        <f t="shared" si="140"/>
        <v>277.31081916537875</v>
      </c>
      <c r="AI89" s="28">
        <f t="shared" si="165"/>
        <v>0.3</v>
      </c>
      <c r="AJ89" s="28">
        <f t="shared" si="146"/>
        <v>10.936654367697962</v>
      </c>
      <c r="AK89" s="28">
        <f t="shared" si="147"/>
        <v>1.1390790367228607</v>
      </c>
      <c r="AL89" s="28">
        <f t="shared" si="148"/>
        <v>1.013080265757788</v>
      </c>
      <c r="AM89" s="28">
        <f t="shared" si="141"/>
        <v>10.026900729562133</v>
      </c>
      <c r="AN89" s="29">
        <f t="shared" si="149"/>
        <v>129.748095440534</v>
      </c>
      <c r="AO89" s="30">
        <f t="shared" si="150"/>
        <v>1.7394729582885795E-3</v>
      </c>
      <c r="AP89" s="29">
        <f t="shared" si="151"/>
        <v>-1.7075277003947668E-3</v>
      </c>
      <c r="AQ89" s="31">
        <f t="shared" si="152"/>
        <v>-3.168560277890697E-3</v>
      </c>
    </row>
    <row r="90" spans="1:43" x14ac:dyDescent="0.3">
      <c r="A90" s="29">
        <f t="shared" si="162"/>
        <v>73</v>
      </c>
      <c r="B90" s="31">
        <f t="shared" si="166"/>
        <v>20.039505780142495</v>
      </c>
      <c r="C90" s="31">
        <f t="shared" si="163"/>
        <v>-5.9393584861614732</v>
      </c>
      <c r="D90" s="42">
        <f t="shared" si="153"/>
        <v>2</v>
      </c>
      <c r="E90" s="18">
        <f t="shared" si="154"/>
        <v>2E-3</v>
      </c>
      <c r="F90" s="18">
        <f t="shared" si="128"/>
        <v>50</v>
      </c>
      <c r="G90" s="18">
        <f t="shared" si="129"/>
        <v>0.05</v>
      </c>
      <c r="H90" s="18">
        <f t="shared" si="130"/>
        <v>3.1415926535897936E-4</v>
      </c>
      <c r="I90" s="18">
        <f t="shared" si="131"/>
        <v>0.5</v>
      </c>
      <c r="J90" s="19">
        <f t="shared" si="142"/>
        <v>107.61501219645415</v>
      </c>
      <c r="K90" s="19">
        <f t="shared" si="155"/>
        <v>1</v>
      </c>
      <c r="L90" s="19">
        <f t="shared" si="156"/>
        <v>1E-3</v>
      </c>
      <c r="M90" s="19">
        <f t="shared" si="132"/>
        <v>1.0761501219645414E-4</v>
      </c>
      <c r="N90" s="19">
        <f t="shared" si="133"/>
        <v>0.10761501219645414</v>
      </c>
      <c r="O90" s="33">
        <f t="shared" si="157"/>
        <v>0</v>
      </c>
      <c r="P90" s="20">
        <f t="shared" si="143"/>
        <v>0</v>
      </c>
      <c r="Q90" s="21">
        <f t="shared" si="144"/>
        <v>0</v>
      </c>
      <c r="R90" s="22">
        <f t="shared" si="158"/>
        <v>20</v>
      </c>
      <c r="S90" s="22">
        <f t="shared" si="134"/>
        <v>293.14999999999998</v>
      </c>
      <c r="T90" s="23">
        <f t="shared" si="164"/>
        <v>-7.0051270816529803E-5</v>
      </c>
      <c r="U90" s="24">
        <f t="shared" si="135"/>
        <v>-7.0051270816529801E-2</v>
      </c>
      <c r="V90" s="25">
        <f t="shared" si="145"/>
        <v>3.7563741379924336E-5</v>
      </c>
      <c r="W90" s="26">
        <f t="shared" si="136"/>
        <v>3.7563741379924333E-2</v>
      </c>
      <c r="X90" s="15">
        <f t="shared" si="159"/>
        <v>3</v>
      </c>
      <c r="Y90" s="15">
        <f t="shared" si="160"/>
        <v>20</v>
      </c>
      <c r="Z90" s="15">
        <f t="shared" si="161"/>
        <v>293.14999999999998</v>
      </c>
      <c r="AA90" s="15">
        <v>1.821E-5</v>
      </c>
      <c r="AB90" s="15">
        <v>1.1890000000000001</v>
      </c>
      <c r="AC90" s="15">
        <f t="shared" si="137"/>
        <v>1.531539108494533E-5</v>
      </c>
      <c r="AD90" s="15">
        <v>1006</v>
      </c>
      <c r="AE90" s="15">
        <v>2.588E-2</v>
      </c>
      <c r="AF90" s="27">
        <f t="shared" si="138"/>
        <v>391.7627677100495</v>
      </c>
      <c r="AG90" s="28">
        <f t="shared" si="139"/>
        <v>0.70785394126738799</v>
      </c>
      <c r="AH90" s="27">
        <f t="shared" si="140"/>
        <v>277.31081916537875</v>
      </c>
      <c r="AI90" s="28">
        <f t="shared" si="165"/>
        <v>0.3</v>
      </c>
      <c r="AJ90" s="28">
        <f t="shared" si="146"/>
        <v>10.936654367697962</v>
      </c>
      <c r="AK90" s="28">
        <f t="shared" si="147"/>
        <v>1.1390790367228607</v>
      </c>
      <c r="AL90" s="28">
        <f t="shared" si="148"/>
        <v>1.013080265757788</v>
      </c>
      <c r="AM90" s="28">
        <f t="shared" si="141"/>
        <v>10.026900729562133</v>
      </c>
      <c r="AN90" s="29">
        <f t="shared" si="149"/>
        <v>129.748095440534</v>
      </c>
      <c r="AO90" s="30">
        <f t="shared" si="150"/>
        <v>1.6103174783021177E-3</v>
      </c>
      <c r="AP90" s="29">
        <f t="shared" si="151"/>
        <v>-1.5727537369221935E-3</v>
      </c>
      <c r="AQ90" s="31">
        <f t="shared" si="152"/>
        <v>-2.9184680380667928E-3</v>
      </c>
    </row>
    <row r="91" spans="1:43" x14ac:dyDescent="0.3">
      <c r="A91" s="29">
        <f t="shared" si="162"/>
        <v>74</v>
      </c>
      <c r="B91" s="31">
        <f t="shared" si="166"/>
        <v>20.036587312104427</v>
      </c>
      <c r="C91" s="31">
        <f t="shared" si="163"/>
        <v>-6.0161039635922959</v>
      </c>
      <c r="D91" s="42">
        <f t="shared" si="153"/>
        <v>2</v>
      </c>
      <c r="E91" s="18">
        <f t="shared" si="154"/>
        <v>2E-3</v>
      </c>
      <c r="F91" s="18">
        <f t="shared" si="128"/>
        <v>50</v>
      </c>
      <c r="G91" s="18">
        <f t="shared" si="129"/>
        <v>0.05</v>
      </c>
      <c r="H91" s="18">
        <f t="shared" si="130"/>
        <v>3.1415926535897936E-4</v>
      </c>
      <c r="I91" s="18">
        <f t="shared" si="131"/>
        <v>0.5</v>
      </c>
      <c r="J91" s="19">
        <f t="shared" si="142"/>
        <v>107.61390317859968</v>
      </c>
      <c r="K91" s="19">
        <f t="shared" si="155"/>
        <v>1</v>
      </c>
      <c r="L91" s="19">
        <f t="shared" si="156"/>
        <v>1E-3</v>
      </c>
      <c r="M91" s="19">
        <f t="shared" si="132"/>
        <v>1.0761390317859969E-4</v>
      </c>
      <c r="N91" s="19">
        <f t="shared" si="133"/>
        <v>0.10761390317859969</v>
      </c>
      <c r="O91" s="33">
        <f t="shared" si="157"/>
        <v>0</v>
      </c>
      <c r="P91" s="20">
        <f t="shared" si="143"/>
        <v>0</v>
      </c>
      <c r="Q91" s="21">
        <f t="shared" si="144"/>
        <v>0</v>
      </c>
      <c r="R91" s="22">
        <f t="shared" si="158"/>
        <v>20</v>
      </c>
      <c r="S91" s="22">
        <f t="shared" si="134"/>
        <v>293.14999999999998</v>
      </c>
      <c r="T91" s="23">
        <f t="shared" si="164"/>
        <v>-6.4875302465447414E-5</v>
      </c>
      <c r="U91" s="24">
        <f t="shared" si="135"/>
        <v>-6.4875302465447413E-2</v>
      </c>
      <c r="V91" s="25">
        <f t="shared" si="145"/>
        <v>4.2738600713152273E-5</v>
      </c>
      <c r="W91" s="26">
        <f t="shared" si="136"/>
        <v>4.2738600713152275E-2</v>
      </c>
      <c r="X91" s="15">
        <f t="shared" si="159"/>
        <v>3</v>
      </c>
      <c r="Y91" s="15">
        <f t="shared" si="160"/>
        <v>20</v>
      </c>
      <c r="Z91" s="15">
        <f t="shared" si="161"/>
        <v>293.14999999999998</v>
      </c>
      <c r="AA91" s="15">
        <v>1.821E-5</v>
      </c>
      <c r="AB91" s="15">
        <v>1.1890000000000001</v>
      </c>
      <c r="AC91" s="15">
        <f t="shared" si="137"/>
        <v>1.531539108494533E-5</v>
      </c>
      <c r="AD91" s="15">
        <v>1006</v>
      </c>
      <c r="AE91" s="15">
        <v>2.588E-2</v>
      </c>
      <c r="AF91" s="27">
        <f t="shared" si="138"/>
        <v>391.7627677100495</v>
      </c>
      <c r="AG91" s="28">
        <f t="shared" si="139"/>
        <v>0.70785394126738799</v>
      </c>
      <c r="AH91" s="27">
        <f t="shared" si="140"/>
        <v>277.31081916537875</v>
      </c>
      <c r="AI91" s="28">
        <f t="shared" si="165"/>
        <v>0.3</v>
      </c>
      <c r="AJ91" s="28">
        <f t="shared" si="146"/>
        <v>10.936654367697962</v>
      </c>
      <c r="AK91" s="28">
        <f t="shared" si="147"/>
        <v>1.1390790367228607</v>
      </c>
      <c r="AL91" s="28">
        <f t="shared" si="148"/>
        <v>1.013080265757788</v>
      </c>
      <c r="AM91" s="28">
        <f t="shared" si="141"/>
        <v>10.026900729562133</v>
      </c>
      <c r="AN91" s="29">
        <f t="shared" si="149"/>
        <v>129.748095440534</v>
      </c>
      <c r="AO91" s="30">
        <f t="shared" si="150"/>
        <v>1.4913561497416966E-3</v>
      </c>
      <c r="AP91" s="29">
        <f t="shared" si="151"/>
        <v>-1.4486175490285443E-3</v>
      </c>
      <c r="AQ91" s="31">
        <f t="shared" si="152"/>
        <v>-2.6881157023959526E-3</v>
      </c>
    </row>
    <row r="92" spans="1:43" x14ac:dyDescent="0.3">
      <c r="A92" s="29">
        <f t="shared" si="162"/>
        <v>75</v>
      </c>
      <c r="B92" s="31">
        <f t="shared" si="166"/>
        <v>20.033899196402032</v>
      </c>
      <c r="C92" s="31">
        <f t="shared" si="163"/>
        <v>-6.0924141709337087</v>
      </c>
      <c r="D92" s="42">
        <f t="shared" si="153"/>
        <v>2</v>
      </c>
      <c r="E92" s="18">
        <f t="shared" si="154"/>
        <v>2E-3</v>
      </c>
      <c r="F92" s="18">
        <f t="shared" si="128"/>
        <v>50</v>
      </c>
      <c r="G92" s="18">
        <f t="shared" si="129"/>
        <v>0.05</v>
      </c>
      <c r="H92" s="18">
        <f t="shared" si="130"/>
        <v>3.1415926535897936E-4</v>
      </c>
      <c r="I92" s="18">
        <f t="shared" si="131"/>
        <v>0.5</v>
      </c>
      <c r="J92" s="19">
        <f t="shared" si="142"/>
        <v>107.61288169463278</v>
      </c>
      <c r="K92" s="19">
        <f t="shared" si="155"/>
        <v>1</v>
      </c>
      <c r="L92" s="19">
        <f t="shared" si="156"/>
        <v>1E-3</v>
      </c>
      <c r="M92" s="19">
        <f t="shared" si="132"/>
        <v>1.0761288169463278E-4</v>
      </c>
      <c r="N92" s="19">
        <f t="shared" si="133"/>
        <v>0.10761288169463278</v>
      </c>
      <c r="O92" s="33">
        <f t="shared" si="157"/>
        <v>0</v>
      </c>
      <c r="P92" s="20">
        <f t="shared" si="143"/>
        <v>0</v>
      </c>
      <c r="Q92" s="21">
        <f t="shared" si="144"/>
        <v>0</v>
      </c>
      <c r="R92" s="22">
        <f t="shared" si="158"/>
        <v>20</v>
      </c>
      <c r="S92" s="22">
        <f t="shared" si="134"/>
        <v>293.14999999999998</v>
      </c>
      <c r="T92" s="23">
        <f t="shared" si="164"/>
        <v>-6.010800588363577E-5</v>
      </c>
      <c r="U92" s="24">
        <f t="shared" si="135"/>
        <v>-6.0108005883635768E-2</v>
      </c>
      <c r="V92" s="25">
        <f t="shared" si="145"/>
        <v>4.7504875810997006E-5</v>
      </c>
      <c r="W92" s="26">
        <f t="shared" si="136"/>
        <v>4.7504875810997008E-2</v>
      </c>
      <c r="X92" s="15">
        <f t="shared" si="159"/>
        <v>3</v>
      </c>
      <c r="Y92" s="15">
        <f t="shared" si="160"/>
        <v>20</v>
      </c>
      <c r="Z92" s="15">
        <f t="shared" si="161"/>
        <v>293.14999999999998</v>
      </c>
      <c r="AA92" s="15">
        <v>1.821E-5</v>
      </c>
      <c r="AB92" s="15">
        <v>1.1890000000000001</v>
      </c>
      <c r="AC92" s="15">
        <f t="shared" si="137"/>
        <v>1.531539108494533E-5</v>
      </c>
      <c r="AD92" s="15">
        <v>1006</v>
      </c>
      <c r="AE92" s="15">
        <v>2.588E-2</v>
      </c>
      <c r="AF92" s="27">
        <f t="shared" si="138"/>
        <v>391.7627677100495</v>
      </c>
      <c r="AG92" s="28">
        <f t="shared" si="139"/>
        <v>0.70785394126738799</v>
      </c>
      <c r="AH92" s="27">
        <f t="shared" si="140"/>
        <v>277.31081916537875</v>
      </c>
      <c r="AI92" s="28">
        <f t="shared" si="165"/>
        <v>0.3</v>
      </c>
      <c r="AJ92" s="28">
        <f t="shared" si="146"/>
        <v>10.936654367697962</v>
      </c>
      <c r="AK92" s="28">
        <f t="shared" si="147"/>
        <v>1.1390790367228607</v>
      </c>
      <c r="AL92" s="28">
        <f t="shared" si="148"/>
        <v>1.013080265757788</v>
      </c>
      <c r="AM92" s="28">
        <f t="shared" si="141"/>
        <v>10.026900729562133</v>
      </c>
      <c r="AN92" s="29">
        <f t="shared" si="149"/>
        <v>129.748095440534</v>
      </c>
      <c r="AO92" s="30">
        <f t="shared" si="150"/>
        <v>1.3817843431946394E-3</v>
      </c>
      <c r="AP92" s="29">
        <f t="shared" si="151"/>
        <v>-1.3342794673836425E-3</v>
      </c>
      <c r="AQ92" s="31">
        <f t="shared" si="152"/>
        <v>-2.4759451451238797E-3</v>
      </c>
    </row>
    <row r="93" spans="1:43" x14ac:dyDescent="0.3">
      <c r="A93" s="29">
        <f t="shared" si="162"/>
        <v>76</v>
      </c>
      <c r="B93" s="31">
        <f t="shared" si="166"/>
        <v>20.031423251256907</v>
      </c>
      <c r="C93" s="31">
        <f t="shared" si="163"/>
        <v>-6.1682573753057905</v>
      </c>
      <c r="D93" s="42">
        <f t="shared" si="153"/>
        <v>2</v>
      </c>
      <c r="E93" s="18">
        <f t="shared" si="154"/>
        <v>2E-3</v>
      </c>
      <c r="F93" s="18">
        <f t="shared" si="128"/>
        <v>50</v>
      </c>
      <c r="G93" s="18">
        <f t="shared" si="129"/>
        <v>0.05</v>
      </c>
      <c r="H93" s="18">
        <f t="shared" si="130"/>
        <v>3.1415926535897936E-4</v>
      </c>
      <c r="I93" s="18">
        <f t="shared" si="131"/>
        <v>0.5</v>
      </c>
      <c r="J93" s="19">
        <f t="shared" si="142"/>
        <v>107.61194083547763</v>
      </c>
      <c r="K93" s="19">
        <f t="shared" si="155"/>
        <v>1</v>
      </c>
      <c r="L93" s="19">
        <f t="shared" si="156"/>
        <v>1E-3</v>
      </c>
      <c r="M93" s="19">
        <f t="shared" si="132"/>
        <v>1.0761194083547762E-4</v>
      </c>
      <c r="N93" s="19">
        <f t="shared" si="133"/>
        <v>0.10761194083547762</v>
      </c>
      <c r="O93" s="33">
        <f t="shared" si="157"/>
        <v>0</v>
      </c>
      <c r="P93" s="20">
        <f t="shared" si="143"/>
        <v>0</v>
      </c>
      <c r="Q93" s="21">
        <f t="shared" si="144"/>
        <v>0</v>
      </c>
      <c r="R93" s="22">
        <f t="shared" si="158"/>
        <v>20</v>
      </c>
      <c r="S93" s="22">
        <f t="shared" si="134"/>
        <v>293.14999999999998</v>
      </c>
      <c r="T93" s="23">
        <f t="shared" si="164"/>
        <v>-5.5717103749579019E-5</v>
      </c>
      <c r="U93" s="24">
        <f t="shared" si="135"/>
        <v>-5.5717103749579021E-2</v>
      </c>
      <c r="V93" s="25">
        <f t="shared" si="145"/>
        <v>5.1894837085898605E-5</v>
      </c>
      <c r="W93" s="26">
        <f t="shared" si="136"/>
        <v>5.1894837085898607E-2</v>
      </c>
      <c r="X93" s="15">
        <f t="shared" si="159"/>
        <v>3</v>
      </c>
      <c r="Y93" s="15">
        <f t="shared" si="160"/>
        <v>20</v>
      </c>
      <c r="Z93" s="15">
        <f t="shared" si="161"/>
        <v>293.14999999999998</v>
      </c>
      <c r="AA93" s="15">
        <v>1.821E-5</v>
      </c>
      <c r="AB93" s="15">
        <v>1.1890000000000001</v>
      </c>
      <c r="AC93" s="15">
        <f t="shared" si="137"/>
        <v>1.531539108494533E-5</v>
      </c>
      <c r="AD93" s="15">
        <v>1006</v>
      </c>
      <c r="AE93" s="15">
        <v>2.588E-2</v>
      </c>
      <c r="AF93" s="27">
        <f t="shared" si="138"/>
        <v>391.7627677100495</v>
      </c>
      <c r="AG93" s="28">
        <f t="shared" si="139"/>
        <v>0.70785394126738799</v>
      </c>
      <c r="AH93" s="27">
        <f t="shared" si="140"/>
        <v>277.31081916537875</v>
      </c>
      <c r="AI93" s="28">
        <f t="shared" si="165"/>
        <v>0.3</v>
      </c>
      <c r="AJ93" s="28">
        <f t="shared" si="146"/>
        <v>10.936654367697962</v>
      </c>
      <c r="AK93" s="28">
        <f t="shared" si="147"/>
        <v>1.1390790367228607</v>
      </c>
      <c r="AL93" s="28">
        <f t="shared" si="148"/>
        <v>1.013080265757788</v>
      </c>
      <c r="AM93" s="28">
        <f t="shared" si="141"/>
        <v>10.026900729562133</v>
      </c>
      <c r="AN93" s="29">
        <f t="shared" si="149"/>
        <v>129.748095440534</v>
      </c>
      <c r="AO93" s="30">
        <f t="shared" si="150"/>
        <v>1.2808609408942301E-3</v>
      </c>
      <c r="AP93" s="29">
        <f t="shared" si="151"/>
        <v>-1.2289661038083315E-3</v>
      </c>
      <c r="AQ93" s="31">
        <f t="shared" si="152"/>
        <v>-2.2805212345901622E-3</v>
      </c>
    </row>
    <row r="94" spans="1:43" x14ac:dyDescent="0.3">
      <c r="A94" s="29">
        <f t="shared" si="162"/>
        <v>77</v>
      </c>
      <c r="B94" s="31">
        <f t="shared" si="166"/>
        <v>20.029142730022318</v>
      </c>
      <c r="C94" s="31">
        <f t="shared" si="163"/>
        <v>-6.2435999972842291</v>
      </c>
      <c r="D94" s="42">
        <f t="shared" si="153"/>
        <v>2</v>
      </c>
      <c r="E94" s="18">
        <f t="shared" si="154"/>
        <v>2E-3</v>
      </c>
      <c r="F94" s="18">
        <f t="shared" si="128"/>
        <v>50</v>
      </c>
      <c r="G94" s="18">
        <f t="shared" si="129"/>
        <v>0.05</v>
      </c>
      <c r="H94" s="18">
        <f t="shared" si="130"/>
        <v>3.1415926535897936E-4</v>
      </c>
      <c r="I94" s="18">
        <f t="shared" si="131"/>
        <v>0.5</v>
      </c>
      <c r="J94" s="19">
        <f t="shared" si="142"/>
        <v>107.61107423740847</v>
      </c>
      <c r="K94" s="19">
        <f t="shared" si="155"/>
        <v>1</v>
      </c>
      <c r="L94" s="19">
        <f t="shared" si="156"/>
        <v>1E-3</v>
      </c>
      <c r="M94" s="19">
        <f t="shared" si="132"/>
        <v>1.0761107423740847E-4</v>
      </c>
      <c r="N94" s="19">
        <f t="shared" si="133"/>
        <v>0.10761107423740847</v>
      </c>
      <c r="O94" s="33">
        <f t="shared" si="157"/>
        <v>0</v>
      </c>
      <c r="P94" s="20">
        <f t="shared" si="143"/>
        <v>0</v>
      </c>
      <c r="Q94" s="21">
        <f t="shared" si="144"/>
        <v>0</v>
      </c>
      <c r="R94" s="22">
        <f t="shared" si="158"/>
        <v>20</v>
      </c>
      <c r="S94" s="22">
        <f t="shared" si="134"/>
        <v>293.14999999999998</v>
      </c>
      <c r="T94" s="23">
        <f t="shared" si="164"/>
        <v>-5.1672869613623884E-5</v>
      </c>
      <c r="U94" s="24">
        <f t="shared" si="135"/>
        <v>-5.1672869613623884E-2</v>
      </c>
      <c r="V94" s="25">
        <f t="shared" si="145"/>
        <v>5.5938204623784583E-5</v>
      </c>
      <c r="W94" s="26">
        <f t="shared" si="136"/>
        <v>5.5938204623784585E-2</v>
      </c>
      <c r="X94" s="15">
        <f t="shared" si="159"/>
        <v>3</v>
      </c>
      <c r="Y94" s="15">
        <f t="shared" si="160"/>
        <v>20</v>
      </c>
      <c r="Z94" s="15">
        <f t="shared" si="161"/>
        <v>293.14999999999998</v>
      </c>
      <c r="AA94" s="15">
        <v>1.821E-5</v>
      </c>
      <c r="AB94" s="15">
        <v>1.1890000000000001</v>
      </c>
      <c r="AC94" s="15">
        <f t="shared" si="137"/>
        <v>1.531539108494533E-5</v>
      </c>
      <c r="AD94" s="15">
        <v>1006</v>
      </c>
      <c r="AE94" s="15">
        <v>2.588E-2</v>
      </c>
      <c r="AF94" s="27">
        <f t="shared" si="138"/>
        <v>391.7627677100495</v>
      </c>
      <c r="AG94" s="28">
        <f t="shared" si="139"/>
        <v>0.70785394126738799</v>
      </c>
      <c r="AH94" s="27">
        <f t="shared" si="140"/>
        <v>277.31081916537875</v>
      </c>
      <c r="AI94" s="28">
        <f t="shared" si="165"/>
        <v>0.3</v>
      </c>
      <c r="AJ94" s="28">
        <f t="shared" si="146"/>
        <v>10.936654367697962</v>
      </c>
      <c r="AK94" s="28">
        <f t="shared" si="147"/>
        <v>1.1390790367228607</v>
      </c>
      <c r="AL94" s="28">
        <f t="shared" si="148"/>
        <v>1.013080265757788</v>
      </c>
      <c r="AM94" s="28">
        <f t="shared" si="141"/>
        <v>10.026900729562133</v>
      </c>
      <c r="AN94" s="29">
        <f t="shared" si="149"/>
        <v>129.748095440534</v>
      </c>
      <c r="AO94" s="30">
        <f t="shared" si="150"/>
        <v>1.1879033232886221E-3</v>
      </c>
      <c r="AP94" s="29">
        <f t="shared" si="151"/>
        <v>-1.1319651186648375E-3</v>
      </c>
      <c r="AQ94" s="31">
        <f t="shared" si="152"/>
        <v>-2.1005221233775691E-3</v>
      </c>
    </row>
    <row r="95" spans="1:43" x14ac:dyDescent="0.3">
      <c r="A95" s="29">
        <f t="shared" si="162"/>
        <v>78</v>
      </c>
      <c r="B95" s="31">
        <f t="shared" si="166"/>
        <v>20.027042207898941</v>
      </c>
      <c r="C95" s="31">
        <f t="shared" si="163"/>
        <v>-6.3184065791756874</v>
      </c>
      <c r="D95" s="42">
        <f t="shared" si="153"/>
        <v>2</v>
      </c>
      <c r="E95" s="18">
        <f t="shared" si="154"/>
        <v>2E-3</v>
      </c>
      <c r="F95" s="18">
        <f t="shared" si="128"/>
        <v>50</v>
      </c>
      <c r="G95" s="18">
        <f t="shared" si="129"/>
        <v>0.05</v>
      </c>
      <c r="H95" s="18">
        <f t="shared" si="130"/>
        <v>3.1415926535897936E-4</v>
      </c>
      <c r="I95" s="18">
        <f t="shared" si="131"/>
        <v>0.5</v>
      </c>
      <c r="J95" s="19">
        <f t="shared" si="142"/>
        <v>107.6102760390016</v>
      </c>
      <c r="K95" s="19">
        <f t="shared" si="155"/>
        <v>1</v>
      </c>
      <c r="L95" s="19">
        <f t="shared" si="156"/>
        <v>1E-3</v>
      </c>
      <c r="M95" s="19">
        <f t="shared" si="132"/>
        <v>1.076102760390016E-4</v>
      </c>
      <c r="N95" s="19">
        <f t="shared" si="133"/>
        <v>0.1076102760390016</v>
      </c>
      <c r="O95" s="33">
        <f t="shared" si="157"/>
        <v>0</v>
      </c>
      <c r="P95" s="20">
        <f t="shared" si="143"/>
        <v>0</v>
      </c>
      <c r="Q95" s="21">
        <f t="shared" si="144"/>
        <v>0</v>
      </c>
      <c r="R95" s="22">
        <f t="shared" si="158"/>
        <v>20</v>
      </c>
      <c r="S95" s="22">
        <f t="shared" si="134"/>
        <v>293.14999999999998</v>
      </c>
      <c r="T95" s="23">
        <f t="shared" si="164"/>
        <v>-4.79479260639757E-5</v>
      </c>
      <c r="U95" s="24">
        <f t="shared" si="135"/>
        <v>-4.7947926063975702E-2</v>
      </c>
      <c r="V95" s="25">
        <f t="shared" si="145"/>
        <v>5.9662349975025901E-5</v>
      </c>
      <c r="W95" s="26">
        <f t="shared" si="136"/>
        <v>5.9662349975025904E-2</v>
      </c>
      <c r="X95" s="15">
        <f t="shared" si="159"/>
        <v>3</v>
      </c>
      <c r="Y95" s="15">
        <f t="shared" si="160"/>
        <v>20</v>
      </c>
      <c r="Z95" s="15">
        <f t="shared" si="161"/>
        <v>293.14999999999998</v>
      </c>
      <c r="AA95" s="15">
        <v>1.821E-5</v>
      </c>
      <c r="AB95" s="15">
        <v>1.1890000000000001</v>
      </c>
      <c r="AC95" s="15">
        <f t="shared" si="137"/>
        <v>1.531539108494533E-5</v>
      </c>
      <c r="AD95" s="15">
        <v>1006</v>
      </c>
      <c r="AE95" s="15">
        <v>2.588E-2</v>
      </c>
      <c r="AF95" s="27">
        <f t="shared" si="138"/>
        <v>391.7627677100495</v>
      </c>
      <c r="AG95" s="28">
        <f t="shared" si="139"/>
        <v>0.70785394126738799</v>
      </c>
      <c r="AH95" s="27">
        <f t="shared" si="140"/>
        <v>277.31081916537875</v>
      </c>
      <c r="AI95" s="28">
        <f t="shared" si="165"/>
        <v>0.3</v>
      </c>
      <c r="AJ95" s="28">
        <f t="shared" si="146"/>
        <v>10.936654367697962</v>
      </c>
      <c r="AK95" s="28">
        <f t="shared" si="147"/>
        <v>1.1390790367228607</v>
      </c>
      <c r="AL95" s="28">
        <f t="shared" si="148"/>
        <v>1.013080265757788</v>
      </c>
      <c r="AM95" s="28">
        <f t="shared" si="141"/>
        <v>10.026900729562133</v>
      </c>
      <c r="AN95" s="29">
        <f t="shared" si="149"/>
        <v>129.748095440534</v>
      </c>
      <c r="AO95" s="30">
        <f t="shared" si="150"/>
        <v>1.102282751396733E-3</v>
      </c>
      <c r="AP95" s="29">
        <f t="shared" si="151"/>
        <v>-1.042620401421707E-3</v>
      </c>
      <c r="AQ95" s="31">
        <f t="shared" si="152"/>
        <v>-1.9347303051654779E-3</v>
      </c>
    </row>
    <row r="96" spans="1:43" x14ac:dyDescent="0.3">
      <c r="A96" s="29">
        <f t="shared" si="162"/>
        <v>79</v>
      </c>
      <c r="B96" s="31">
        <f t="shared" si="166"/>
        <v>20.025107477593775</v>
      </c>
      <c r="C96" s="31">
        <f t="shared" si="163"/>
        <v>-6.3926397662110377</v>
      </c>
      <c r="D96" s="42">
        <f t="shared" si="153"/>
        <v>2</v>
      </c>
      <c r="E96" s="18">
        <f t="shared" si="154"/>
        <v>2E-3</v>
      </c>
      <c r="F96" s="18">
        <f t="shared" si="128"/>
        <v>50</v>
      </c>
      <c r="G96" s="18">
        <f t="shared" si="129"/>
        <v>0.05</v>
      </c>
      <c r="H96" s="18">
        <f t="shared" si="130"/>
        <v>3.1415926535897936E-4</v>
      </c>
      <c r="I96" s="18">
        <f t="shared" si="131"/>
        <v>0.5</v>
      </c>
      <c r="J96" s="19">
        <f t="shared" si="142"/>
        <v>107.60954084148564</v>
      </c>
      <c r="K96" s="19">
        <f t="shared" si="155"/>
        <v>1</v>
      </c>
      <c r="L96" s="19">
        <f t="shared" si="156"/>
        <v>1E-3</v>
      </c>
      <c r="M96" s="19">
        <f t="shared" si="132"/>
        <v>1.0760954084148563E-4</v>
      </c>
      <c r="N96" s="19">
        <f t="shared" si="133"/>
        <v>0.10760954084148563</v>
      </c>
      <c r="O96" s="33">
        <f t="shared" si="157"/>
        <v>0</v>
      </c>
      <c r="P96" s="20">
        <f t="shared" si="143"/>
        <v>0</v>
      </c>
      <c r="Q96" s="21">
        <f t="shared" si="144"/>
        <v>0</v>
      </c>
      <c r="R96" s="22">
        <f t="shared" si="158"/>
        <v>20</v>
      </c>
      <c r="S96" s="22">
        <f t="shared" si="134"/>
        <v>293.14999999999998</v>
      </c>
      <c r="T96" s="23">
        <f t="shared" si="164"/>
        <v>-4.4517058898909154E-5</v>
      </c>
      <c r="U96" s="24">
        <f t="shared" si="135"/>
        <v>-4.4517058898909154E-2</v>
      </c>
      <c r="V96" s="25">
        <f t="shared" si="145"/>
        <v>6.3092481942576476E-5</v>
      </c>
      <c r="W96" s="26">
        <f t="shared" si="136"/>
        <v>6.3092481942576481E-2</v>
      </c>
      <c r="X96" s="15">
        <f t="shared" si="159"/>
        <v>3</v>
      </c>
      <c r="Y96" s="15">
        <f t="shared" si="160"/>
        <v>20</v>
      </c>
      <c r="Z96" s="15">
        <f t="shared" si="161"/>
        <v>293.14999999999998</v>
      </c>
      <c r="AA96" s="15">
        <v>1.821E-5</v>
      </c>
      <c r="AB96" s="15">
        <v>1.1890000000000001</v>
      </c>
      <c r="AC96" s="15">
        <f t="shared" si="137"/>
        <v>1.531539108494533E-5</v>
      </c>
      <c r="AD96" s="15">
        <v>1006</v>
      </c>
      <c r="AE96" s="15">
        <v>2.588E-2</v>
      </c>
      <c r="AF96" s="27">
        <f t="shared" si="138"/>
        <v>391.7627677100495</v>
      </c>
      <c r="AG96" s="28">
        <f t="shared" si="139"/>
        <v>0.70785394126738799</v>
      </c>
      <c r="AH96" s="27">
        <f t="shared" si="140"/>
        <v>277.31081916537875</v>
      </c>
      <c r="AI96" s="28">
        <f t="shared" si="165"/>
        <v>0.3</v>
      </c>
      <c r="AJ96" s="28">
        <f t="shared" si="146"/>
        <v>10.936654367697962</v>
      </c>
      <c r="AK96" s="28">
        <f t="shared" si="147"/>
        <v>1.1390790367228607</v>
      </c>
      <c r="AL96" s="28">
        <f t="shared" si="148"/>
        <v>1.013080265757788</v>
      </c>
      <c r="AM96" s="28">
        <f t="shared" si="141"/>
        <v>10.026900729562133</v>
      </c>
      <c r="AN96" s="29">
        <f t="shared" si="149"/>
        <v>129.748095440534</v>
      </c>
      <c r="AO96" s="30">
        <f t="shared" si="150"/>
        <v>1.0234201137023983E-3</v>
      </c>
      <c r="AP96" s="29">
        <f t="shared" si="151"/>
        <v>-9.6032763175982183E-4</v>
      </c>
      <c r="AQ96" s="31">
        <f t="shared" si="152"/>
        <v>-1.7820243777313433E-3</v>
      </c>
    </row>
    <row r="97" spans="1:43" x14ac:dyDescent="0.3">
      <c r="A97" s="29">
        <f t="shared" si="162"/>
        <v>80</v>
      </c>
      <c r="B97" s="31">
        <f t="shared" si="166"/>
        <v>20.023325453216042</v>
      </c>
      <c r="C97" s="31">
        <f t="shared" si="163"/>
        <v>-6.4662603030555807</v>
      </c>
      <c r="D97" s="42">
        <f t="shared" si="153"/>
        <v>2</v>
      </c>
      <c r="E97" s="18">
        <f t="shared" si="154"/>
        <v>2E-3</v>
      </c>
      <c r="F97" s="18">
        <f t="shared" si="128"/>
        <v>50</v>
      </c>
      <c r="G97" s="18">
        <f t="shared" si="129"/>
        <v>0.05</v>
      </c>
      <c r="H97" s="18">
        <f t="shared" si="130"/>
        <v>3.1415926535897936E-4</v>
      </c>
      <c r="I97" s="18">
        <f t="shared" si="131"/>
        <v>0.5</v>
      </c>
      <c r="J97" s="19">
        <f t="shared" si="142"/>
        <v>107.6088636722221</v>
      </c>
      <c r="K97" s="19">
        <f t="shared" si="155"/>
        <v>1</v>
      </c>
      <c r="L97" s="19">
        <f t="shared" si="156"/>
        <v>1E-3</v>
      </c>
      <c r="M97" s="19">
        <f t="shared" si="132"/>
        <v>1.076088636722221E-4</v>
      </c>
      <c r="N97" s="19">
        <f t="shared" si="133"/>
        <v>0.1076088636722221</v>
      </c>
      <c r="O97" s="33">
        <f t="shared" si="157"/>
        <v>0</v>
      </c>
      <c r="P97" s="20">
        <f t="shared" si="143"/>
        <v>0</v>
      </c>
      <c r="Q97" s="21">
        <f t="shared" si="144"/>
        <v>0</v>
      </c>
      <c r="R97" s="22">
        <f t="shared" si="158"/>
        <v>20</v>
      </c>
      <c r="S97" s="22">
        <f t="shared" si="134"/>
        <v>293.14999999999998</v>
      </c>
      <c r="T97" s="23">
        <f t="shared" si="164"/>
        <v>-4.1357046030088978E-5</v>
      </c>
      <c r="U97" s="24">
        <f t="shared" si="135"/>
        <v>-4.1357046030088981E-2</v>
      </c>
      <c r="V97" s="25">
        <f t="shared" si="145"/>
        <v>6.6251817642133117E-5</v>
      </c>
      <c r="W97" s="26">
        <f t="shared" si="136"/>
        <v>6.6251817642133115E-2</v>
      </c>
      <c r="X97" s="15">
        <f t="shared" si="159"/>
        <v>3</v>
      </c>
      <c r="Y97" s="15">
        <f t="shared" si="160"/>
        <v>20</v>
      </c>
      <c r="Z97" s="15">
        <f t="shared" si="161"/>
        <v>293.14999999999998</v>
      </c>
      <c r="AA97" s="15">
        <v>1.821E-5</v>
      </c>
      <c r="AB97" s="15">
        <v>1.1890000000000001</v>
      </c>
      <c r="AC97" s="15">
        <f t="shared" si="137"/>
        <v>1.531539108494533E-5</v>
      </c>
      <c r="AD97" s="15">
        <v>1006</v>
      </c>
      <c r="AE97" s="15">
        <v>2.588E-2</v>
      </c>
      <c r="AF97" s="27">
        <f t="shared" si="138"/>
        <v>391.7627677100495</v>
      </c>
      <c r="AG97" s="28">
        <f t="shared" si="139"/>
        <v>0.70785394126738799</v>
      </c>
      <c r="AH97" s="27">
        <f t="shared" si="140"/>
        <v>277.31081916537875</v>
      </c>
      <c r="AI97" s="28">
        <f t="shared" si="165"/>
        <v>0.3</v>
      </c>
      <c r="AJ97" s="28">
        <f t="shared" si="146"/>
        <v>10.936654367697962</v>
      </c>
      <c r="AK97" s="28">
        <f t="shared" si="147"/>
        <v>1.1390790367228607</v>
      </c>
      <c r="AL97" s="28">
        <f t="shared" si="148"/>
        <v>1.013080265757788</v>
      </c>
      <c r="AM97" s="28">
        <f t="shared" si="141"/>
        <v>10.026900729562133</v>
      </c>
      <c r="AN97" s="29">
        <f t="shared" si="149"/>
        <v>129.748095440534</v>
      </c>
      <c r="AO97" s="30">
        <f t="shared" si="150"/>
        <v>9.5078200880047994E-4</v>
      </c>
      <c r="AP97" s="29">
        <f t="shared" si="151"/>
        <v>-8.8453019115834687E-4</v>
      </c>
      <c r="AQ97" s="31">
        <f t="shared" si="152"/>
        <v>-1.641371456317484E-3</v>
      </c>
    </row>
    <row r="98" spans="1:43" x14ac:dyDescent="0.3">
      <c r="A98" s="29">
        <f t="shared" si="162"/>
        <v>81</v>
      </c>
      <c r="B98" s="31">
        <f t="shared" si="166"/>
        <v>20.021684081759727</v>
      </c>
      <c r="C98" s="31">
        <f t="shared" si="163"/>
        <v>-6.5392270481839292</v>
      </c>
      <c r="D98" s="42">
        <f t="shared" si="153"/>
        <v>2</v>
      </c>
      <c r="E98" s="18">
        <f t="shared" si="154"/>
        <v>2E-3</v>
      </c>
      <c r="F98" s="18">
        <f t="shared" si="128"/>
        <v>50</v>
      </c>
      <c r="G98" s="18">
        <f t="shared" si="129"/>
        <v>0.05</v>
      </c>
      <c r="H98" s="18">
        <f t="shared" si="130"/>
        <v>3.1415926535897936E-4</v>
      </c>
      <c r="I98" s="18">
        <f t="shared" si="131"/>
        <v>0.5</v>
      </c>
      <c r="J98" s="19">
        <f t="shared" si="142"/>
        <v>107.6082399510687</v>
      </c>
      <c r="K98" s="19">
        <f t="shared" si="155"/>
        <v>1</v>
      </c>
      <c r="L98" s="19">
        <f t="shared" si="156"/>
        <v>1E-3</v>
      </c>
      <c r="M98" s="19">
        <f t="shared" si="132"/>
        <v>1.0760823995106869E-4</v>
      </c>
      <c r="N98" s="19">
        <f t="shared" si="133"/>
        <v>0.10760823995106869</v>
      </c>
      <c r="O98" s="33">
        <f t="shared" si="157"/>
        <v>0</v>
      </c>
      <c r="P98" s="20">
        <f t="shared" si="143"/>
        <v>0</v>
      </c>
      <c r="Q98" s="21">
        <f t="shared" si="144"/>
        <v>0</v>
      </c>
      <c r="R98" s="22">
        <f t="shared" si="158"/>
        <v>20</v>
      </c>
      <c r="S98" s="22">
        <f t="shared" si="134"/>
        <v>293.14999999999998</v>
      </c>
      <c r="T98" s="23">
        <f t="shared" si="164"/>
        <v>-3.8446499944845035E-5</v>
      </c>
      <c r="U98" s="24">
        <f t="shared" si="135"/>
        <v>-3.8446499944845038E-2</v>
      </c>
      <c r="V98" s="25">
        <f t="shared" si="145"/>
        <v>6.9161740006223654E-5</v>
      </c>
      <c r="W98" s="26">
        <f t="shared" si="136"/>
        <v>6.916174000622366E-2</v>
      </c>
      <c r="X98" s="15">
        <f t="shared" si="159"/>
        <v>3</v>
      </c>
      <c r="Y98" s="15">
        <f t="shared" si="160"/>
        <v>20</v>
      </c>
      <c r="Z98" s="15">
        <f t="shared" si="161"/>
        <v>293.14999999999998</v>
      </c>
      <c r="AA98" s="15">
        <v>1.821E-5</v>
      </c>
      <c r="AB98" s="15">
        <v>1.1890000000000001</v>
      </c>
      <c r="AC98" s="15">
        <f t="shared" si="137"/>
        <v>1.531539108494533E-5</v>
      </c>
      <c r="AD98" s="15">
        <v>1006</v>
      </c>
      <c r="AE98" s="15">
        <v>2.588E-2</v>
      </c>
      <c r="AF98" s="27">
        <f t="shared" si="138"/>
        <v>391.7627677100495</v>
      </c>
      <c r="AG98" s="28">
        <f t="shared" si="139"/>
        <v>0.70785394126738799</v>
      </c>
      <c r="AH98" s="27">
        <f t="shared" si="140"/>
        <v>277.31081916537875</v>
      </c>
      <c r="AI98" s="28">
        <f t="shared" si="165"/>
        <v>0.3</v>
      </c>
      <c r="AJ98" s="28">
        <f t="shared" si="146"/>
        <v>10.936654367697962</v>
      </c>
      <c r="AK98" s="28">
        <f t="shared" si="147"/>
        <v>1.1390790367228607</v>
      </c>
      <c r="AL98" s="28">
        <f t="shared" si="148"/>
        <v>1.013080265757788</v>
      </c>
      <c r="AM98" s="28">
        <f t="shared" si="141"/>
        <v>10.026900729562133</v>
      </c>
      <c r="AN98" s="29">
        <f t="shared" si="149"/>
        <v>129.748095440534</v>
      </c>
      <c r="AO98" s="30">
        <f t="shared" si="150"/>
        <v>8.8387713728654458E-4</v>
      </c>
      <c r="AP98" s="29">
        <f t="shared" si="151"/>
        <v>-8.1471539728032098E-4</v>
      </c>
      <c r="AQ98" s="31">
        <f t="shared" si="152"/>
        <v>-1.5118201859984743E-3</v>
      </c>
    </row>
    <row r="99" spans="1:43" x14ac:dyDescent="0.3">
      <c r="A99" s="29">
        <f t="shared" si="162"/>
        <v>82</v>
      </c>
      <c r="B99" s="31">
        <f t="shared" si="166"/>
        <v>20.020172261573727</v>
      </c>
      <c r="C99" s="31">
        <f t="shared" si="163"/>
        <v>-6.6114970087852543</v>
      </c>
      <c r="D99" s="42">
        <f t="shared" si="153"/>
        <v>2</v>
      </c>
      <c r="E99" s="18">
        <f t="shared" si="154"/>
        <v>2E-3</v>
      </c>
      <c r="F99" s="18">
        <f t="shared" si="128"/>
        <v>50</v>
      </c>
      <c r="G99" s="18">
        <f t="shared" si="129"/>
        <v>0.05</v>
      </c>
      <c r="H99" s="18">
        <f t="shared" si="130"/>
        <v>3.1415926535897936E-4</v>
      </c>
      <c r="I99" s="18">
        <f t="shared" si="131"/>
        <v>0.5</v>
      </c>
      <c r="J99" s="19">
        <f t="shared" si="142"/>
        <v>107.60766545939802</v>
      </c>
      <c r="K99" s="19">
        <f t="shared" si="155"/>
        <v>1</v>
      </c>
      <c r="L99" s="19">
        <f t="shared" si="156"/>
        <v>1E-3</v>
      </c>
      <c r="M99" s="19">
        <f t="shared" si="132"/>
        <v>1.0760766545939801E-4</v>
      </c>
      <c r="N99" s="19">
        <f t="shared" si="133"/>
        <v>0.10760766545939801</v>
      </c>
      <c r="O99" s="33">
        <f t="shared" si="157"/>
        <v>0</v>
      </c>
      <c r="P99" s="20">
        <f t="shared" si="143"/>
        <v>0</v>
      </c>
      <c r="Q99" s="21">
        <f t="shared" si="144"/>
        <v>0</v>
      </c>
      <c r="R99" s="22">
        <f t="shared" si="158"/>
        <v>20</v>
      </c>
      <c r="S99" s="22">
        <f t="shared" si="134"/>
        <v>293.14999999999998</v>
      </c>
      <c r="T99" s="23">
        <f t="shared" si="164"/>
        <v>-3.5765722648598744E-5</v>
      </c>
      <c r="U99" s="24">
        <f t="shared" si="135"/>
        <v>-3.5765722648598744E-2</v>
      </c>
      <c r="V99" s="25">
        <f t="shared" si="145"/>
        <v>7.1841942810799272E-5</v>
      </c>
      <c r="W99" s="26">
        <f t="shared" si="136"/>
        <v>7.1841942810799267E-2</v>
      </c>
      <c r="X99" s="15">
        <f t="shared" si="159"/>
        <v>3</v>
      </c>
      <c r="Y99" s="15">
        <f t="shared" si="160"/>
        <v>20</v>
      </c>
      <c r="Z99" s="15">
        <f t="shared" si="161"/>
        <v>293.14999999999998</v>
      </c>
      <c r="AA99" s="15">
        <v>1.821E-5</v>
      </c>
      <c r="AB99" s="15">
        <v>1.1890000000000001</v>
      </c>
      <c r="AC99" s="15">
        <f t="shared" si="137"/>
        <v>1.531539108494533E-5</v>
      </c>
      <c r="AD99" s="15">
        <v>1006</v>
      </c>
      <c r="AE99" s="15">
        <v>2.588E-2</v>
      </c>
      <c r="AF99" s="27">
        <f t="shared" si="138"/>
        <v>391.7627677100495</v>
      </c>
      <c r="AG99" s="28">
        <f t="shared" si="139"/>
        <v>0.70785394126738799</v>
      </c>
      <c r="AH99" s="27">
        <f t="shared" si="140"/>
        <v>277.31081916537875</v>
      </c>
      <c r="AI99" s="28">
        <f t="shared" si="165"/>
        <v>0.3</v>
      </c>
      <c r="AJ99" s="28">
        <f t="shared" si="146"/>
        <v>10.936654367697962</v>
      </c>
      <c r="AK99" s="28">
        <f t="shared" si="147"/>
        <v>1.1390790367228607</v>
      </c>
      <c r="AL99" s="28">
        <f t="shared" si="148"/>
        <v>1.013080265757788</v>
      </c>
      <c r="AM99" s="28">
        <f t="shared" si="141"/>
        <v>10.026900729562133</v>
      </c>
      <c r="AN99" s="29">
        <f t="shared" si="149"/>
        <v>129.748095440534</v>
      </c>
      <c r="AO99" s="30">
        <f t="shared" si="150"/>
        <v>8.2225297847271126E-4</v>
      </c>
      <c r="AP99" s="29">
        <f t="shared" si="151"/>
        <v>-7.5041103566191199E-4</v>
      </c>
      <c r="AQ99" s="31">
        <f t="shared" si="152"/>
        <v>-1.39249430573773E-3</v>
      </c>
    </row>
    <row r="100" spans="1:43" x14ac:dyDescent="0.3">
      <c r="A100" s="29">
        <f t="shared" si="162"/>
        <v>83</v>
      </c>
      <c r="B100" s="31">
        <f t="shared" si="166"/>
        <v>20.01877976726799</v>
      </c>
      <c r="C100" s="31">
        <f t="shared" si="163"/>
        <v>-6.6830253989268167</v>
      </c>
      <c r="D100" s="42">
        <f t="shared" si="153"/>
        <v>2</v>
      </c>
      <c r="E100" s="18">
        <f t="shared" si="154"/>
        <v>2E-3</v>
      </c>
      <c r="F100" s="18">
        <f t="shared" si="128"/>
        <v>50</v>
      </c>
      <c r="G100" s="18">
        <f t="shared" si="129"/>
        <v>0.05</v>
      </c>
      <c r="H100" s="18">
        <f t="shared" si="130"/>
        <v>3.1415926535897936E-4</v>
      </c>
      <c r="I100" s="18">
        <f t="shared" si="131"/>
        <v>0.5</v>
      </c>
      <c r="J100" s="19">
        <f t="shared" si="142"/>
        <v>107.60713631156183</v>
      </c>
      <c r="K100" s="19">
        <f t="shared" si="155"/>
        <v>1</v>
      </c>
      <c r="L100" s="19">
        <f t="shared" si="156"/>
        <v>1E-3</v>
      </c>
      <c r="M100" s="19">
        <f t="shared" si="132"/>
        <v>1.0760713631156183E-4</v>
      </c>
      <c r="N100" s="19">
        <f t="shared" si="133"/>
        <v>0.10760713631156182</v>
      </c>
      <c r="O100" s="33">
        <f t="shared" si="157"/>
        <v>0</v>
      </c>
      <c r="P100" s="20">
        <f t="shared" si="143"/>
        <v>0</v>
      </c>
      <c r="Q100" s="21">
        <f t="shared" si="144"/>
        <v>0</v>
      </c>
      <c r="R100" s="22">
        <f t="shared" si="158"/>
        <v>20</v>
      </c>
      <c r="S100" s="22">
        <f t="shared" si="134"/>
        <v>293.14999999999998</v>
      </c>
      <c r="T100" s="23">
        <f t="shared" si="164"/>
        <v>-3.3296572095010397E-5</v>
      </c>
      <c r="U100" s="24">
        <f t="shared" si="135"/>
        <v>-3.3296572095010399E-2</v>
      </c>
      <c r="V100" s="25">
        <f t="shared" si="145"/>
        <v>7.4310564216551421E-5</v>
      </c>
      <c r="W100" s="26">
        <f t="shared" si="136"/>
        <v>7.4310564216551425E-2</v>
      </c>
      <c r="X100" s="15">
        <f t="shared" si="159"/>
        <v>3</v>
      </c>
      <c r="Y100" s="15">
        <f t="shared" si="160"/>
        <v>20</v>
      </c>
      <c r="Z100" s="15">
        <f t="shared" si="161"/>
        <v>293.14999999999998</v>
      </c>
      <c r="AA100" s="15">
        <v>1.821E-5</v>
      </c>
      <c r="AB100" s="15">
        <v>1.1890000000000001</v>
      </c>
      <c r="AC100" s="15">
        <f t="shared" si="137"/>
        <v>1.531539108494533E-5</v>
      </c>
      <c r="AD100" s="15">
        <v>1006</v>
      </c>
      <c r="AE100" s="15">
        <v>2.588E-2</v>
      </c>
      <c r="AF100" s="27">
        <f t="shared" si="138"/>
        <v>391.7627677100495</v>
      </c>
      <c r="AG100" s="28">
        <f t="shared" si="139"/>
        <v>0.70785394126738799</v>
      </c>
      <c r="AH100" s="27">
        <f t="shared" si="140"/>
        <v>277.31081916537875</v>
      </c>
      <c r="AI100" s="28">
        <f t="shared" si="165"/>
        <v>0.3</v>
      </c>
      <c r="AJ100" s="28">
        <f t="shared" si="146"/>
        <v>10.936654367697962</v>
      </c>
      <c r="AK100" s="28">
        <f t="shared" si="147"/>
        <v>1.1390790367228607</v>
      </c>
      <c r="AL100" s="28">
        <f t="shared" si="148"/>
        <v>1.013080265757788</v>
      </c>
      <c r="AM100" s="28">
        <f t="shared" si="141"/>
        <v>10.026900729562133</v>
      </c>
      <c r="AN100" s="29">
        <f t="shared" si="149"/>
        <v>129.748095440534</v>
      </c>
      <c r="AO100" s="30">
        <f t="shared" si="150"/>
        <v>7.6549272944393169E-4</v>
      </c>
      <c r="AP100" s="29">
        <f t="shared" si="151"/>
        <v>-6.9118216522738021E-4</v>
      </c>
      <c r="AQ100" s="31">
        <f t="shared" si="152"/>
        <v>-1.2825867205666056E-3</v>
      </c>
    </row>
    <row r="101" spans="1:43" x14ac:dyDescent="0.3">
      <c r="A101" s="29">
        <f t="shared" ref="A101:A164" si="167">A100+$A$8</f>
        <v>84</v>
      </c>
      <c r="B101" s="31">
        <f t="shared" ref="B101:B127" si="168">B100+AQ100</f>
        <v>20.017497180547423</v>
      </c>
      <c r="C101" s="31">
        <f t="shared" si="163"/>
        <v>-6.7537657237105782</v>
      </c>
      <c r="D101" s="42">
        <f t="shared" si="153"/>
        <v>2</v>
      </c>
      <c r="E101" s="18">
        <f t="shared" si="154"/>
        <v>2E-3</v>
      </c>
      <c r="F101" s="18">
        <f t="shared" si="128"/>
        <v>50</v>
      </c>
      <c r="G101" s="18">
        <f t="shared" si="129"/>
        <v>0.05</v>
      </c>
      <c r="H101" s="18">
        <f t="shared" si="130"/>
        <v>3.1415926535897936E-4</v>
      </c>
      <c r="I101" s="18">
        <f t="shared" si="131"/>
        <v>0.5</v>
      </c>
      <c r="J101" s="19">
        <f t="shared" si="142"/>
        <v>107.60664892860802</v>
      </c>
      <c r="K101" s="19">
        <f t="shared" si="155"/>
        <v>1</v>
      </c>
      <c r="L101" s="19">
        <f t="shared" si="156"/>
        <v>1E-3</v>
      </c>
      <c r="M101" s="19">
        <f t="shared" si="132"/>
        <v>1.0760664892860802E-4</v>
      </c>
      <c r="N101" s="19">
        <f t="shared" si="133"/>
        <v>0.10760664892860802</v>
      </c>
      <c r="O101" s="33">
        <f t="shared" si="157"/>
        <v>0</v>
      </c>
      <c r="P101" s="20">
        <f t="shared" si="143"/>
        <v>0</v>
      </c>
      <c r="Q101" s="21">
        <f t="shared" si="144"/>
        <v>0</v>
      </c>
      <c r="R101" s="22">
        <f t="shared" si="158"/>
        <v>20</v>
      </c>
      <c r="S101" s="22">
        <f t="shared" si="134"/>
        <v>293.14999999999998</v>
      </c>
      <c r="T101" s="23">
        <f t="shared" si="164"/>
        <v>-3.1022339193158846E-5</v>
      </c>
      <c r="U101" s="24">
        <f t="shared" si="135"/>
        <v>-3.1022339193158846E-2</v>
      </c>
      <c r="V101" s="25">
        <f t="shared" si="145"/>
        <v>7.6584309735449173E-5</v>
      </c>
      <c r="W101" s="26">
        <f t="shared" si="136"/>
        <v>7.6584309735449177E-2</v>
      </c>
      <c r="X101" s="15">
        <f t="shared" si="159"/>
        <v>3</v>
      </c>
      <c r="Y101" s="15">
        <f t="shared" si="160"/>
        <v>20</v>
      </c>
      <c r="Z101" s="15">
        <f t="shared" si="161"/>
        <v>293.14999999999998</v>
      </c>
      <c r="AA101" s="15">
        <v>1.821E-5</v>
      </c>
      <c r="AB101" s="15">
        <v>1.1890000000000001</v>
      </c>
      <c r="AC101" s="15">
        <f t="shared" si="137"/>
        <v>1.531539108494533E-5</v>
      </c>
      <c r="AD101" s="15">
        <v>1006</v>
      </c>
      <c r="AE101" s="15">
        <v>2.588E-2</v>
      </c>
      <c r="AF101" s="27">
        <f t="shared" si="138"/>
        <v>391.7627677100495</v>
      </c>
      <c r="AG101" s="28">
        <f t="shared" si="139"/>
        <v>0.70785394126738799</v>
      </c>
      <c r="AH101" s="27">
        <f t="shared" si="140"/>
        <v>277.31081916537875</v>
      </c>
      <c r="AI101" s="28">
        <f t="shared" si="165"/>
        <v>0.3</v>
      </c>
      <c r="AJ101" s="28">
        <f t="shared" si="146"/>
        <v>10.936654367697962</v>
      </c>
      <c r="AK101" s="28">
        <f t="shared" si="147"/>
        <v>1.1390790367228607</v>
      </c>
      <c r="AL101" s="28">
        <f t="shared" si="148"/>
        <v>1.013080265757788</v>
      </c>
      <c r="AM101" s="28">
        <f t="shared" si="141"/>
        <v>10.026900729562133</v>
      </c>
      <c r="AN101" s="29">
        <f t="shared" si="149"/>
        <v>129.748095440534</v>
      </c>
      <c r="AO101" s="30">
        <f t="shared" si="150"/>
        <v>7.1321248573990616E-4</v>
      </c>
      <c r="AP101" s="29">
        <f t="shared" si="151"/>
        <v>-6.3662817600445697E-4</v>
      </c>
      <c r="AQ101" s="31">
        <f t="shared" si="152"/>
        <v>-1.1813540417571968E-3</v>
      </c>
    </row>
    <row r="102" spans="1:43" x14ac:dyDescent="0.3">
      <c r="A102" s="29">
        <f t="shared" si="167"/>
        <v>85</v>
      </c>
      <c r="B102" s="31">
        <f t="shared" si="168"/>
        <v>20.016315826505664</v>
      </c>
      <c r="C102" s="31">
        <f t="shared" si="163"/>
        <v>-6.8236698920721581</v>
      </c>
      <c r="D102" s="42">
        <f t="shared" si="153"/>
        <v>2</v>
      </c>
      <c r="E102" s="18">
        <f t="shared" si="154"/>
        <v>2E-3</v>
      </c>
      <c r="F102" s="18">
        <f t="shared" si="128"/>
        <v>50</v>
      </c>
      <c r="G102" s="18">
        <f t="shared" si="129"/>
        <v>0.05</v>
      </c>
      <c r="H102" s="18">
        <f t="shared" si="130"/>
        <v>3.1415926535897936E-4</v>
      </c>
      <c r="I102" s="18">
        <f t="shared" si="131"/>
        <v>0.5</v>
      </c>
      <c r="J102" s="19">
        <f t="shared" si="142"/>
        <v>107.60620001407216</v>
      </c>
      <c r="K102" s="19">
        <f t="shared" si="155"/>
        <v>1</v>
      </c>
      <c r="L102" s="19">
        <f t="shared" si="156"/>
        <v>1E-3</v>
      </c>
      <c r="M102" s="19">
        <f t="shared" si="132"/>
        <v>1.0760620001407216E-4</v>
      </c>
      <c r="N102" s="19">
        <f t="shared" si="133"/>
        <v>0.10760620001407216</v>
      </c>
      <c r="O102" s="33">
        <f t="shared" si="157"/>
        <v>0</v>
      </c>
      <c r="P102" s="20">
        <f t="shared" si="143"/>
        <v>0</v>
      </c>
      <c r="Q102" s="21">
        <f t="shared" si="144"/>
        <v>0</v>
      </c>
      <c r="R102" s="22">
        <f t="shared" si="158"/>
        <v>20</v>
      </c>
      <c r="S102" s="22">
        <f t="shared" si="134"/>
        <v>293.14999999999998</v>
      </c>
      <c r="T102" s="23">
        <f t="shared" si="164"/>
        <v>-2.8927634548847978E-5</v>
      </c>
      <c r="U102" s="24">
        <f t="shared" si="135"/>
        <v>-2.8927634548847978E-2</v>
      </c>
      <c r="V102" s="25">
        <f t="shared" si="145"/>
        <v>7.8678565465224173E-5</v>
      </c>
      <c r="W102" s="26">
        <f t="shared" si="136"/>
        <v>7.8678565465224171E-2</v>
      </c>
      <c r="X102" s="15">
        <f t="shared" si="159"/>
        <v>3</v>
      </c>
      <c r="Y102" s="15">
        <f t="shared" si="160"/>
        <v>20</v>
      </c>
      <c r="Z102" s="15">
        <f t="shared" si="161"/>
        <v>293.14999999999998</v>
      </c>
      <c r="AA102" s="15">
        <v>1.821E-5</v>
      </c>
      <c r="AB102" s="15">
        <v>1.1890000000000001</v>
      </c>
      <c r="AC102" s="15">
        <f t="shared" si="137"/>
        <v>1.531539108494533E-5</v>
      </c>
      <c r="AD102" s="15">
        <v>1006</v>
      </c>
      <c r="AE102" s="15">
        <v>2.588E-2</v>
      </c>
      <c r="AF102" s="27">
        <f t="shared" si="138"/>
        <v>391.7627677100495</v>
      </c>
      <c r="AG102" s="28">
        <f t="shared" si="139"/>
        <v>0.70785394126738799</v>
      </c>
      <c r="AH102" s="27">
        <f t="shared" si="140"/>
        <v>277.31081916537875</v>
      </c>
      <c r="AI102" s="28">
        <f t="shared" si="165"/>
        <v>0.3</v>
      </c>
      <c r="AJ102" s="28">
        <f t="shared" si="146"/>
        <v>10.936654367697962</v>
      </c>
      <c r="AK102" s="28">
        <f t="shared" si="147"/>
        <v>1.1390790367228607</v>
      </c>
      <c r="AL102" s="28">
        <f t="shared" si="148"/>
        <v>1.013080265757788</v>
      </c>
      <c r="AM102" s="28">
        <f t="shared" si="141"/>
        <v>10.026900729562133</v>
      </c>
      <c r="AN102" s="29">
        <f t="shared" si="149"/>
        <v>129.748095440534</v>
      </c>
      <c r="AO102" s="30">
        <f t="shared" si="150"/>
        <v>6.6505864458945132E-4</v>
      </c>
      <c r="AP102" s="29">
        <f t="shared" si="151"/>
        <v>-5.863800791242272E-4</v>
      </c>
      <c r="AQ102" s="31">
        <f t="shared" si="152"/>
        <v>-1.0881115580320482E-3</v>
      </c>
    </row>
    <row r="103" spans="1:43" x14ac:dyDescent="0.3">
      <c r="A103" s="29">
        <f t="shared" si="167"/>
        <v>86</v>
      </c>
      <c r="B103" s="31">
        <f t="shared" si="168"/>
        <v>20.015227714947631</v>
      </c>
      <c r="C103" s="31">
        <f t="shared" si="163"/>
        <v>-6.8926883607023139</v>
      </c>
      <c r="D103" s="42">
        <f t="shared" si="153"/>
        <v>2</v>
      </c>
      <c r="E103" s="18">
        <f t="shared" si="154"/>
        <v>2E-3</v>
      </c>
      <c r="F103" s="18">
        <f t="shared" si="128"/>
        <v>50</v>
      </c>
      <c r="G103" s="18">
        <f t="shared" si="129"/>
        <v>0.05</v>
      </c>
      <c r="H103" s="18">
        <f t="shared" si="130"/>
        <v>3.1415926535897936E-4</v>
      </c>
      <c r="I103" s="18">
        <f t="shared" si="131"/>
        <v>0.5</v>
      </c>
      <c r="J103" s="19">
        <f t="shared" si="142"/>
        <v>107.6057865316801</v>
      </c>
      <c r="K103" s="19">
        <f t="shared" si="155"/>
        <v>1</v>
      </c>
      <c r="L103" s="19">
        <f t="shared" si="156"/>
        <v>1E-3</v>
      </c>
      <c r="M103" s="19">
        <f t="shared" si="132"/>
        <v>1.0760578653168009E-4</v>
      </c>
      <c r="N103" s="19">
        <f t="shared" si="133"/>
        <v>0.10760578653168008</v>
      </c>
      <c r="O103" s="33">
        <f t="shared" si="157"/>
        <v>0</v>
      </c>
      <c r="P103" s="20">
        <f t="shared" si="143"/>
        <v>0</v>
      </c>
      <c r="Q103" s="21">
        <f t="shared" si="144"/>
        <v>0</v>
      </c>
      <c r="R103" s="22">
        <f t="shared" si="158"/>
        <v>20</v>
      </c>
      <c r="S103" s="22">
        <f t="shared" si="134"/>
        <v>293.14999999999998</v>
      </c>
      <c r="T103" s="23">
        <f t="shared" si="164"/>
        <v>-2.6998284170269206E-5</v>
      </c>
      <c r="U103" s="24">
        <f t="shared" si="135"/>
        <v>-2.6998284170269206E-2</v>
      </c>
      <c r="V103" s="25">
        <f t="shared" si="145"/>
        <v>8.0607502361410889E-5</v>
      </c>
      <c r="W103" s="26">
        <f t="shared" si="136"/>
        <v>8.0607502361410885E-2</v>
      </c>
      <c r="X103" s="15">
        <f t="shared" si="159"/>
        <v>3</v>
      </c>
      <c r="Y103" s="15">
        <f t="shared" si="160"/>
        <v>20</v>
      </c>
      <c r="Z103" s="15">
        <f t="shared" si="161"/>
        <v>293.14999999999998</v>
      </c>
      <c r="AA103" s="15">
        <v>1.821E-5</v>
      </c>
      <c r="AB103" s="15">
        <v>1.1890000000000001</v>
      </c>
      <c r="AC103" s="15">
        <f t="shared" si="137"/>
        <v>1.531539108494533E-5</v>
      </c>
      <c r="AD103" s="15">
        <v>1006</v>
      </c>
      <c r="AE103" s="15">
        <v>2.588E-2</v>
      </c>
      <c r="AF103" s="27">
        <f t="shared" si="138"/>
        <v>391.7627677100495</v>
      </c>
      <c r="AG103" s="28">
        <f t="shared" si="139"/>
        <v>0.70785394126738799</v>
      </c>
      <c r="AH103" s="27">
        <f t="shared" si="140"/>
        <v>277.31081916537875</v>
      </c>
      <c r="AI103" s="28">
        <f t="shared" si="165"/>
        <v>0.3</v>
      </c>
      <c r="AJ103" s="28">
        <f t="shared" si="146"/>
        <v>10.936654367697962</v>
      </c>
      <c r="AK103" s="28">
        <f t="shared" si="147"/>
        <v>1.1390790367228607</v>
      </c>
      <c r="AL103" s="28">
        <f t="shared" si="148"/>
        <v>1.013080265757788</v>
      </c>
      <c r="AM103" s="28">
        <f t="shared" si="141"/>
        <v>10.026900729562133</v>
      </c>
      <c r="AN103" s="29">
        <f t="shared" si="149"/>
        <v>129.748095440534</v>
      </c>
      <c r="AO103" s="30">
        <f t="shared" si="150"/>
        <v>6.2070551312556476E-4</v>
      </c>
      <c r="AP103" s="29">
        <f t="shared" si="151"/>
        <v>-5.4009801076415381E-4</v>
      </c>
      <c r="AQ103" s="31">
        <f t="shared" si="152"/>
        <v>-1.0022286037757592E-3</v>
      </c>
    </row>
    <row r="104" spans="1:43" x14ac:dyDescent="0.3">
      <c r="A104" s="29">
        <f t="shared" si="167"/>
        <v>87</v>
      </c>
      <c r="B104" s="31">
        <f t="shared" si="168"/>
        <v>20.014225486343854</v>
      </c>
      <c r="C104" s="31">
        <f t="shared" si="163"/>
        <v>-6.9607703112817889</v>
      </c>
      <c r="D104" s="42">
        <f t="shared" si="153"/>
        <v>2</v>
      </c>
      <c r="E104" s="18">
        <f t="shared" si="154"/>
        <v>2E-3</v>
      </c>
      <c r="F104" s="18">
        <f t="shared" si="128"/>
        <v>50</v>
      </c>
      <c r="G104" s="18">
        <f t="shared" si="129"/>
        <v>0.05</v>
      </c>
      <c r="H104" s="18">
        <f t="shared" si="130"/>
        <v>3.1415926535897936E-4</v>
      </c>
      <c r="I104" s="18">
        <f t="shared" si="131"/>
        <v>0.5</v>
      </c>
      <c r="J104" s="19">
        <f t="shared" si="142"/>
        <v>107.60540568481066</v>
      </c>
      <c r="K104" s="19">
        <f t="shared" si="155"/>
        <v>1</v>
      </c>
      <c r="L104" s="19">
        <f t="shared" si="156"/>
        <v>1E-3</v>
      </c>
      <c r="M104" s="19">
        <f t="shared" si="132"/>
        <v>1.0760540568481065E-4</v>
      </c>
      <c r="N104" s="19">
        <f t="shared" si="133"/>
        <v>0.10760540568481065</v>
      </c>
      <c r="O104" s="33">
        <f t="shared" si="157"/>
        <v>0</v>
      </c>
      <c r="P104" s="20">
        <f t="shared" si="143"/>
        <v>0</v>
      </c>
      <c r="Q104" s="21">
        <f t="shared" si="144"/>
        <v>0</v>
      </c>
      <c r="R104" s="22">
        <f t="shared" si="158"/>
        <v>20</v>
      </c>
      <c r="S104" s="22">
        <f t="shared" si="134"/>
        <v>293.14999999999998</v>
      </c>
      <c r="T104" s="23">
        <f t="shared" si="164"/>
        <v>-2.5221233424908276E-5</v>
      </c>
      <c r="U104" s="24">
        <f t="shared" si="135"/>
        <v>-2.5221233424908278E-2</v>
      </c>
      <c r="V104" s="25">
        <f t="shared" si="145"/>
        <v>8.2384172259902376E-5</v>
      </c>
      <c r="W104" s="26">
        <f t="shared" si="136"/>
        <v>8.2384172259902383E-2</v>
      </c>
      <c r="X104" s="15">
        <f t="shared" si="159"/>
        <v>3</v>
      </c>
      <c r="Y104" s="15">
        <f t="shared" si="160"/>
        <v>20</v>
      </c>
      <c r="Z104" s="15">
        <f t="shared" si="161"/>
        <v>293.14999999999998</v>
      </c>
      <c r="AA104" s="15">
        <v>1.821E-5</v>
      </c>
      <c r="AB104" s="15">
        <v>1.1890000000000001</v>
      </c>
      <c r="AC104" s="15">
        <f t="shared" si="137"/>
        <v>1.531539108494533E-5</v>
      </c>
      <c r="AD104" s="15">
        <v>1006</v>
      </c>
      <c r="AE104" s="15">
        <v>2.588E-2</v>
      </c>
      <c r="AF104" s="27">
        <f t="shared" si="138"/>
        <v>391.7627677100495</v>
      </c>
      <c r="AG104" s="28">
        <f t="shared" si="139"/>
        <v>0.70785394126738799</v>
      </c>
      <c r="AH104" s="27">
        <f t="shared" si="140"/>
        <v>277.31081916537875</v>
      </c>
      <c r="AI104" s="28">
        <f t="shared" si="165"/>
        <v>0.3</v>
      </c>
      <c r="AJ104" s="28">
        <f t="shared" si="146"/>
        <v>10.936654367697962</v>
      </c>
      <c r="AK104" s="28">
        <f t="shared" si="147"/>
        <v>1.1390790367228607</v>
      </c>
      <c r="AL104" s="28">
        <f t="shared" si="148"/>
        <v>1.013080265757788</v>
      </c>
      <c r="AM104" s="28">
        <f t="shared" si="141"/>
        <v>10.026900729562133</v>
      </c>
      <c r="AN104" s="29">
        <f t="shared" si="149"/>
        <v>129.748095440534</v>
      </c>
      <c r="AO104" s="30">
        <f t="shared" si="150"/>
        <v>5.7985310539950951E-4</v>
      </c>
      <c r="AP104" s="29">
        <f t="shared" si="151"/>
        <v>-4.9746893313960708E-4</v>
      </c>
      <c r="AQ104" s="31">
        <f t="shared" si="152"/>
        <v>-9.2312429289809065E-4</v>
      </c>
    </row>
    <row r="105" spans="1:43" x14ac:dyDescent="0.3">
      <c r="A105" s="29">
        <f t="shared" si="167"/>
        <v>88</v>
      </c>
      <c r="B105" s="31">
        <f t="shared" si="168"/>
        <v>20.013302362050954</v>
      </c>
      <c r="C105" s="31">
        <f t="shared" si="163"/>
        <v>-7.0278638628091716</v>
      </c>
      <c r="D105" s="42">
        <f t="shared" si="153"/>
        <v>2</v>
      </c>
      <c r="E105" s="18">
        <f t="shared" si="154"/>
        <v>2E-3</v>
      </c>
      <c r="F105" s="18">
        <f t="shared" si="128"/>
        <v>50</v>
      </c>
      <c r="G105" s="18">
        <f t="shared" si="129"/>
        <v>0.05</v>
      </c>
      <c r="H105" s="18">
        <f t="shared" si="130"/>
        <v>3.1415926535897936E-4</v>
      </c>
      <c r="I105" s="18">
        <f t="shared" si="131"/>
        <v>0.5</v>
      </c>
      <c r="J105" s="19">
        <f t="shared" si="142"/>
        <v>107.60505489757936</v>
      </c>
      <c r="K105" s="19">
        <f t="shared" si="155"/>
        <v>1</v>
      </c>
      <c r="L105" s="19">
        <f t="shared" si="156"/>
        <v>1E-3</v>
      </c>
      <c r="M105" s="19">
        <f t="shared" si="132"/>
        <v>1.0760505489757936E-4</v>
      </c>
      <c r="N105" s="19">
        <f t="shared" si="133"/>
        <v>0.10760505489757936</v>
      </c>
      <c r="O105" s="33">
        <f t="shared" si="157"/>
        <v>0</v>
      </c>
      <c r="P105" s="20">
        <f t="shared" si="143"/>
        <v>0</v>
      </c>
      <c r="Q105" s="21">
        <f t="shared" si="144"/>
        <v>0</v>
      </c>
      <c r="R105" s="22">
        <f t="shared" si="158"/>
        <v>20</v>
      </c>
      <c r="S105" s="22">
        <f t="shared" si="134"/>
        <v>293.14999999999998</v>
      </c>
      <c r="T105" s="23">
        <f t="shared" si="164"/>
        <v>-2.3584458595136166E-5</v>
      </c>
      <c r="U105" s="24">
        <f t="shared" si="135"/>
        <v>-2.3584458595136165E-2</v>
      </c>
      <c r="V105" s="25">
        <f t="shared" si="145"/>
        <v>8.4020596302443186E-5</v>
      </c>
      <c r="W105" s="26">
        <f t="shared" si="136"/>
        <v>8.4020596302443185E-2</v>
      </c>
      <c r="X105" s="15">
        <f t="shared" si="159"/>
        <v>3</v>
      </c>
      <c r="Y105" s="15">
        <f t="shared" si="160"/>
        <v>20</v>
      </c>
      <c r="Z105" s="15">
        <f t="shared" si="161"/>
        <v>293.14999999999998</v>
      </c>
      <c r="AA105" s="15">
        <v>1.821E-5</v>
      </c>
      <c r="AB105" s="15">
        <v>1.1890000000000001</v>
      </c>
      <c r="AC105" s="15">
        <f t="shared" si="137"/>
        <v>1.531539108494533E-5</v>
      </c>
      <c r="AD105" s="15">
        <v>1006</v>
      </c>
      <c r="AE105" s="15">
        <v>2.588E-2</v>
      </c>
      <c r="AF105" s="27">
        <f t="shared" si="138"/>
        <v>391.7627677100495</v>
      </c>
      <c r="AG105" s="28">
        <f t="shared" si="139"/>
        <v>0.70785394126738799</v>
      </c>
      <c r="AH105" s="27">
        <f t="shared" si="140"/>
        <v>277.31081916537875</v>
      </c>
      <c r="AI105" s="28">
        <f t="shared" si="165"/>
        <v>0.3</v>
      </c>
      <c r="AJ105" s="28">
        <f t="shared" si="146"/>
        <v>10.936654367697962</v>
      </c>
      <c r="AK105" s="28">
        <f t="shared" si="147"/>
        <v>1.1390790367228607</v>
      </c>
      <c r="AL105" s="28">
        <f t="shared" si="148"/>
        <v>1.013080265757788</v>
      </c>
      <c r="AM105" s="28">
        <f t="shared" si="141"/>
        <v>10.026900729562133</v>
      </c>
      <c r="AN105" s="29">
        <f t="shared" si="149"/>
        <v>129.748095440534</v>
      </c>
      <c r="AO105" s="30">
        <f t="shared" si="150"/>
        <v>5.4222511328949488E-4</v>
      </c>
      <c r="AP105" s="29">
        <f t="shared" si="151"/>
        <v>-4.5820451698705173E-4</v>
      </c>
      <c r="AQ105" s="31">
        <f t="shared" si="152"/>
        <v>-8.502635894806329E-4</v>
      </c>
    </row>
    <row r="106" spans="1:43" x14ac:dyDescent="0.3">
      <c r="A106" s="29">
        <f t="shared" si="167"/>
        <v>89</v>
      </c>
      <c r="B106" s="31">
        <f t="shared" si="168"/>
        <v>20.012452098461473</v>
      </c>
      <c r="C106" s="31">
        <f t="shared" si="163"/>
        <v>-7.0939163202544195</v>
      </c>
      <c r="D106" s="42">
        <f t="shared" si="153"/>
        <v>2</v>
      </c>
      <c r="E106" s="18">
        <f t="shared" si="154"/>
        <v>2E-3</v>
      </c>
      <c r="F106" s="18">
        <f t="shared" si="128"/>
        <v>50</v>
      </c>
      <c r="G106" s="18">
        <f t="shared" si="129"/>
        <v>0.05</v>
      </c>
      <c r="H106" s="18">
        <f t="shared" si="130"/>
        <v>3.1415926535897936E-4</v>
      </c>
      <c r="I106" s="18">
        <f t="shared" si="131"/>
        <v>0.5</v>
      </c>
      <c r="J106" s="19">
        <f t="shared" si="142"/>
        <v>107.60473179741535</v>
      </c>
      <c r="K106" s="19">
        <f t="shared" si="155"/>
        <v>1</v>
      </c>
      <c r="L106" s="19">
        <f t="shared" si="156"/>
        <v>1E-3</v>
      </c>
      <c r="M106" s="19">
        <f t="shared" si="132"/>
        <v>1.0760473179741534E-4</v>
      </c>
      <c r="N106" s="19">
        <f t="shared" si="133"/>
        <v>0.10760473179741535</v>
      </c>
      <c r="O106" s="33">
        <f t="shared" si="157"/>
        <v>0</v>
      </c>
      <c r="P106" s="20">
        <f t="shared" si="143"/>
        <v>0</v>
      </c>
      <c r="Q106" s="21">
        <f t="shared" si="144"/>
        <v>0</v>
      </c>
      <c r="R106" s="22">
        <f t="shared" si="158"/>
        <v>20</v>
      </c>
      <c r="S106" s="22">
        <f t="shared" si="134"/>
        <v>293.14999999999998</v>
      </c>
      <c r="T106" s="23">
        <f t="shared" si="164"/>
        <v>-2.2076885427606651E-5</v>
      </c>
      <c r="U106" s="24">
        <f t="shared" si="135"/>
        <v>-2.2076885427606652E-2</v>
      </c>
      <c r="V106" s="25">
        <f t="shared" si="145"/>
        <v>8.5527846369808693E-5</v>
      </c>
      <c r="W106" s="26">
        <f t="shared" si="136"/>
        <v>8.5527846369808688E-2</v>
      </c>
      <c r="X106" s="15">
        <f t="shared" si="159"/>
        <v>3</v>
      </c>
      <c r="Y106" s="15">
        <f t="shared" si="160"/>
        <v>20</v>
      </c>
      <c r="Z106" s="15">
        <f t="shared" si="161"/>
        <v>293.14999999999998</v>
      </c>
      <c r="AA106" s="15">
        <v>1.821E-5</v>
      </c>
      <c r="AB106" s="15">
        <v>1.1890000000000001</v>
      </c>
      <c r="AC106" s="15">
        <f t="shared" si="137"/>
        <v>1.531539108494533E-5</v>
      </c>
      <c r="AD106" s="15">
        <v>1006</v>
      </c>
      <c r="AE106" s="15">
        <v>2.588E-2</v>
      </c>
      <c r="AF106" s="27">
        <f t="shared" si="138"/>
        <v>391.7627677100495</v>
      </c>
      <c r="AG106" s="28">
        <f t="shared" si="139"/>
        <v>0.70785394126738799</v>
      </c>
      <c r="AH106" s="27">
        <f t="shared" si="140"/>
        <v>277.31081916537875</v>
      </c>
      <c r="AI106" s="28">
        <f t="shared" si="165"/>
        <v>0.3</v>
      </c>
      <c r="AJ106" s="28">
        <f t="shared" si="146"/>
        <v>10.936654367697962</v>
      </c>
      <c r="AK106" s="28">
        <f t="shared" si="147"/>
        <v>1.1390790367228607</v>
      </c>
      <c r="AL106" s="28">
        <f t="shared" si="148"/>
        <v>1.013080265757788</v>
      </c>
      <c r="AM106" s="28">
        <f t="shared" si="141"/>
        <v>10.026900729562133</v>
      </c>
      <c r="AN106" s="29">
        <f t="shared" si="149"/>
        <v>129.748095440534</v>
      </c>
      <c r="AO106" s="30">
        <f t="shared" si="150"/>
        <v>5.075670375758631E-4</v>
      </c>
      <c r="AP106" s="29">
        <f t="shared" si="151"/>
        <v>-4.2203919120605438E-4</v>
      </c>
      <c r="AQ106" s="31">
        <f t="shared" si="152"/>
        <v>-7.8315368861041465E-4</v>
      </c>
    </row>
    <row r="107" spans="1:43" x14ac:dyDescent="0.3">
      <c r="A107" s="29">
        <f t="shared" si="167"/>
        <v>90</v>
      </c>
      <c r="B107" s="31">
        <f t="shared" si="168"/>
        <v>20.011668944772865</v>
      </c>
      <c r="C107" s="31">
        <f t="shared" si="163"/>
        <v>-7.1588744600794758</v>
      </c>
      <c r="D107" s="42">
        <f t="shared" si="153"/>
        <v>2</v>
      </c>
      <c r="E107" s="18">
        <f t="shared" si="154"/>
        <v>2E-3</v>
      </c>
      <c r="F107" s="18">
        <f t="shared" si="128"/>
        <v>50</v>
      </c>
      <c r="G107" s="18">
        <f t="shared" si="129"/>
        <v>0.05</v>
      </c>
      <c r="H107" s="18">
        <f t="shared" si="130"/>
        <v>3.1415926535897936E-4</v>
      </c>
      <c r="I107" s="18">
        <f t="shared" si="131"/>
        <v>0.5</v>
      </c>
      <c r="J107" s="19">
        <f t="shared" si="142"/>
        <v>107.6044341990137</v>
      </c>
      <c r="K107" s="19">
        <f t="shared" si="155"/>
        <v>1</v>
      </c>
      <c r="L107" s="19">
        <f t="shared" si="156"/>
        <v>1E-3</v>
      </c>
      <c r="M107" s="19">
        <f t="shared" si="132"/>
        <v>1.0760443419901369E-4</v>
      </c>
      <c r="N107" s="19">
        <f t="shared" si="133"/>
        <v>0.10760443419901369</v>
      </c>
      <c r="O107" s="33">
        <f t="shared" si="157"/>
        <v>0</v>
      </c>
      <c r="P107" s="20">
        <f t="shared" si="143"/>
        <v>0</v>
      </c>
      <c r="Q107" s="21">
        <f t="shared" si="144"/>
        <v>0</v>
      </c>
      <c r="R107" s="22">
        <f t="shared" si="158"/>
        <v>20</v>
      </c>
      <c r="S107" s="22">
        <f t="shared" si="134"/>
        <v>293.14999999999998</v>
      </c>
      <c r="T107" s="23">
        <f t="shared" si="164"/>
        <v>-2.0688314125423568E-5</v>
      </c>
      <c r="U107" s="24">
        <f t="shared" si="135"/>
        <v>-2.0688314125423567E-2</v>
      </c>
      <c r="V107" s="25">
        <f t="shared" si="145"/>
        <v>8.6916120073590128E-5</v>
      </c>
      <c r="W107" s="26">
        <f t="shared" si="136"/>
        <v>8.6916120073590133E-2</v>
      </c>
      <c r="X107" s="15">
        <f t="shared" si="159"/>
        <v>3</v>
      </c>
      <c r="Y107" s="15">
        <f t="shared" si="160"/>
        <v>20</v>
      </c>
      <c r="Z107" s="15">
        <f t="shared" si="161"/>
        <v>293.14999999999998</v>
      </c>
      <c r="AA107" s="15">
        <v>1.821E-5</v>
      </c>
      <c r="AB107" s="15">
        <v>1.1890000000000001</v>
      </c>
      <c r="AC107" s="15">
        <f t="shared" si="137"/>
        <v>1.531539108494533E-5</v>
      </c>
      <c r="AD107" s="15">
        <v>1006</v>
      </c>
      <c r="AE107" s="15">
        <v>2.588E-2</v>
      </c>
      <c r="AF107" s="27">
        <f t="shared" si="138"/>
        <v>391.7627677100495</v>
      </c>
      <c r="AG107" s="28">
        <f t="shared" si="139"/>
        <v>0.70785394126738799</v>
      </c>
      <c r="AH107" s="27">
        <f t="shared" si="140"/>
        <v>277.31081916537875</v>
      </c>
      <c r="AI107" s="28">
        <f t="shared" si="165"/>
        <v>0.3</v>
      </c>
      <c r="AJ107" s="28">
        <f t="shared" si="146"/>
        <v>10.936654367697962</v>
      </c>
      <c r="AK107" s="28">
        <f t="shared" si="147"/>
        <v>1.1390790367228607</v>
      </c>
      <c r="AL107" s="28">
        <f t="shared" si="148"/>
        <v>1.013080265757788</v>
      </c>
      <c r="AM107" s="28">
        <f t="shared" si="141"/>
        <v>10.026900729562133</v>
      </c>
      <c r="AN107" s="29">
        <f t="shared" si="149"/>
        <v>129.748095440534</v>
      </c>
      <c r="AO107" s="30">
        <f t="shared" si="150"/>
        <v>4.7564446653905338E-4</v>
      </c>
      <c r="AP107" s="29">
        <f t="shared" si="151"/>
        <v>-3.8872834646546328E-4</v>
      </c>
      <c r="AQ107" s="31">
        <f t="shared" si="152"/>
        <v>-7.2134068291591295E-4</v>
      </c>
    </row>
    <row r="108" spans="1:43" x14ac:dyDescent="0.3">
      <c r="A108" s="29">
        <f t="shared" si="167"/>
        <v>91</v>
      </c>
      <c r="B108" s="31">
        <f t="shared" si="168"/>
        <v>20.010947604089949</v>
      </c>
      <c r="C108" s="31">
        <f t="shared" si="163"/>
        <v>-7.2226848523338774</v>
      </c>
      <c r="D108" s="42">
        <f t="shared" si="153"/>
        <v>2</v>
      </c>
      <c r="E108" s="18">
        <f t="shared" si="154"/>
        <v>2E-3</v>
      </c>
      <c r="F108" s="18">
        <f t="shared" si="128"/>
        <v>50</v>
      </c>
      <c r="G108" s="18">
        <f t="shared" si="129"/>
        <v>0.05</v>
      </c>
      <c r="H108" s="18">
        <f t="shared" si="130"/>
        <v>3.1415926535897936E-4</v>
      </c>
      <c r="I108" s="18">
        <f t="shared" si="131"/>
        <v>0.5</v>
      </c>
      <c r="J108" s="19">
        <f t="shared" si="142"/>
        <v>107.60416008955418</v>
      </c>
      <c r="K108" s="19">
        <f t="shared" si="155"/>
        <v>1</v>
      </c>
      <c r="L108" s="19">
        <f t="shared" si="156"/>
        <v>1E-3</v>
      </c>
      <c r="M108" s="19">
        <f t="shared" si="132"/>
        <v>1.0760416008955418E-4</v>
      </c>
      <c r="N108" s="19">
        <f t="shared" si="133"/>
        <v>0.10760416008955419</v>
      </c>
      <c r="O108" s="33">
        <f t="shared" si="157"/>
        <v>0</v>
      </c>
      <c r="P108" s="20">
        <f t="shared" si="143"/>
        <v>0</v>
      </c>
      <c r="Q108" s="21">
        <f t="shared" si="144"/>
        <v>0</v>
      </c>
      <c r="R108" s="22">
        <f t="shared" si="158"/>
        <v>20</v>
      </c>
      <c r="S108" s="22">
        <f t="shared" si="134"/>
        <v>293.14999999999998</v>
      </c>
      <c r="T108" s="23">
        <f t="shared" si="164"/>
        <v>-1.9409350270210365E-5</v>
      </c>
      <c r="U108" s="24">
        <f t="shared" si="135"/>
        <v>-1.9409350270210367E-2</v>
      </c>
      <c r="V108" s="25">
        <f t="shared" si="145"/>
        <v>8.8194809819343816E-5</v>
      </c>
      <c r="W108" s="26">
        <f t="shared" si="136"/>
        <v>8.8194809819343814E-2</v>
      </c>
      <c r="X108" s="15">
        <f t="shared" si="159"/>
        <v>3</v>
      </c>
      <c r="Y108" s="15">
        <f t="shared" si="160"/>
        <v>20</v>
      </c>
      <c r="Z108" s="15">
        <f t="shared" si="161"/>
        <v>293.14999999999998</v>
      </c>
      <c r="AA108" s="15">
        <v>1.821E-5</v>
      </c>
      <c r="AB108" s="15">
        <v>1.1890000000000001</v>
      </c>
      <c r="AC108" s="15">
        <f t="shared" si="137"/>
        <v>1.531539108494533E-5</v>
      </c>
      <c r="AD108" s="15">
        <v>1006</v>
      </c>
      <c r="AE108" s="15">
        <v>2.588E-2</v>
      </c>
      <c r="AF108" s="27">
        <f t="shared" si="138"/>
        <v>391.7627677100495</v>
      </c>
      <c r="AG108" s="28">
        <f t="shared" si="139"/>
        <v>0.70785394126738799</v>
      </c>
      <c r="AH108" s="27">
        <f t="shared" si="140"/>
        <v>277.31081916537875</v>
      </c>
      <c r="AI108" s="28">
        <f t="shared" si="165"/>
        <v>0.3</v>
      </c>
      <c r="AJ108" s="28">
        <f t="shared" si="146"/>
        <v>10.936654367697962</v>
      </c>
      <c r="AK108" s="28">
        <f t="shared" si="147"/>
        <v>1.1390790367228607</v>
      </c>
      <c r="AL108" s="28">
        <f t="shared" si="148"/>
        <v>1.013080265757788</v>
      </c>
      <c r="AM108" s="28">
        <f t="shared" si="141"/>
        <v>10.026900729562133</v>
      </c>
      <c r="AN108" s="29">
        <f t="shared" si="149"/>
        <v>129.748095440534</v>
      </c>
      <c r="AO108" s="30">
        <f t="shared" si="150"/>
        <v>4.4624149043482415E-4</v>
      </c>
      <c r="AP108" s="29">
        <f t="shared" si="151"/>
        <v>-3.5804668061548031E-4</v>
      </c>
      <c r="AQ108" s="31">
        <f t="shared" si="152"/>
        <v>-6.644064922440452E-4</v>
      </c>
    </row>
    <row r="109" spans="1:43" x14ac:dyDescent="0.3">
      <c r="A109" s="29">
        <f t="shared" si="167"/>
        <v>92</v>
      </c>
      <c r="B109" s="31">
        <f t="shared" si="168"/>
        <v>20.010283197597705</v>
      </c>
      <c r="C109" s="31">
        <f t="shared" si="163"/>
        <v>-7.2852942180630844</v>
      </c>
      <c r="D109" s="42">
        <f t="shared" si="153"/>
        <v>2</v>
      </c>
      <c r="E109" s="18">
        <f t="shared" si="154"/>
        <v>2E-3</v>
      </c>
      <c r="F109" s="18">
        <f t="shared" si="128"/>
        <v>50</v>
      </c>
      <c r="G109" s="18">
        <f t="shared" si="129"/>
        <v>0.05</v>
      </c>
      <c r="H109" s="18">
        <f t="shared" si="130"/>
        <v>3.1415926535897936E-4</v>
      </c>
      <c r="I109" s="18">
        <f t="shared" si="131"/>
        <v>0.5</v>
      </c>
      <c r="J109" s="19">
        <f t="shared" si="142"/>
        <v>107.60390761508712</v>
      </c>
      <c r="K109" s="19">
        <f t="shared" si="155"/>
        <v>1</v>
      </c>
      <c r="L109" s="19">
        <f t="shared" si="156"/>
        <v>1E-3</v>
      </c>
      <c r="M109" s="19">
        <f t="shared" si="132"/>
        <v>1.0760390761508712E-4</v>
      </c>
      <c r="N109" s="19">
        <f t="shared" si="133"/>
        <v>0.10760390761508712</v>
      </c>
      <c r="O109" s="33">
        <f t="shared" si="157"/>
        <v>0</v>
      </c>
      <c r="P109" s="20">
        <f t="shared" si="143"/>
        <v>0</v>
      </c>
      <c r="Q109" s="21">
        <f t="shared" si="144"/>
        <v>0</v>
      </c>
      <c r="R109" s="22">
        <f t="shared" si="158"/>
        <v>20</v>
      </c>
      <c r="S109" s="22">
        <f t="shared" si="134"/>
        <v>293.14999999999998</v>
      </c>
      <c r="T109" s="23">
        <f t="shared" si="164"/>
        <v>-1.8231341204719869E-5</v>
      </c>
      <c r="U109" s="24">
        <f t="shared" si="135"/>
        <v>-1.8231341204719868E-2</v>
      </c>
      <c r="V109" s="25">
        <f t="shared" si="145"/>
        <v>8.9372566410367255E-5</v>
      </c>
      <c r="W109" s="26">
        <f t="shared" si="136"/>
        <v>8.9372566410367255E-2</v>
      </c>
      <c r="X109" s="15">
        <f t="shared" si="159"/>
        <v>3</v>
      </c>
      <c r="Y109" s="15">
        <f t="shared" si="160"/>
        <v>20</v>
      </c>
      <c r="Z109" s="15">
        <f t="shared" si="161"/>
        <v>293.14999999999998</v>
      </c>
      <c r="AA109" s="15">
        <v>1.821E-5</v>
      </c>
      <c r="AB109" s="15">
        <v>1.1890000000000001</v>
      </c>
      <c r="AC109" s="15">
        <f t="shared" si="137"/>
        <v>1.531539108494533E-5</v>
      </c>
      <c r="AD109" s="15">
        <v>1006</v>
      </c>
      <c r="AE109" s="15">
        <v>2.588E-2</v>
      </c>
      <c r="AF109" s="27">
        <f t="shared" si="138"/>
        <v>391.7627677100495</v>
      </c>
      <c r="AG109" s="28">
        <f t="shared" si="139"/>
        <v>0.70785394126738799</v>
      </c>
      <c r="AH109" s="27">
        <f t="shared" si="140"/>
        <v>277.31081916537875</v>
      </c>
      <c r="AI109" s="28">
        <f t="shared" si="165"/>
        <v>0.3</v>
      </c>
      <c r="AJ109" s="28">
        <f t="shared" si="146"/>
        <v>10.936654367697962</v>
      </c>
      <c r="AK109" s="28">
        <f t="shared" si="147"/>
        <v>1.1390790367228607</v>
      </c>
      <c r="AL109" s="28">
        <f t="shared" si="148"/>
        <v>1.013080265757788</v>
      </c>
      <c r="AM109" s="28">
        <f t="shared" si="141"/>
        <v>10.026900729562133</v>
      </c>
      <c r="AN109" s="29">
        <f t="shared" si="149"/>
        <v>129.748095440534</v>
      </c>
      <c r="AO109" s="30">
        <f t="shared" si="150"/>
        <v>4.1915924112092515E-4</v>
      </c>
      <c r="AP109" s="29">
        <f t="shared" si="151"/>
        <v>-3.2978667471055792E-4</v>
      </c>
      <c r="AQ109" s="31">
        <f t="shared" si="152"/>
        <v>-6.1196603570410626E-4</v>
      </c>
    </row>
    <row r="110" spans="1:43" x14ac:dyDescent="0.3">
      <c r="A110" s="29">
        <f t="shared" si="167"/>
        <v>93</v>
      </c>
      <c r="B110" s="31">
        <f t="shared" si="168"/>
        <v>20.009671231561999</v>
      </c>
      <c r="C110" s="31">
        <f t="shared" si="163"/>
        <v>-7.3466498196801293</v>
      </c>
      <c r="D110" s="42">
        <f t="shared" si="153"/>
        <v>2</v>
      </c>
      <c r="E110" s="18">
        <f t="shared" si="154"/>
        <v>2E-3</v>
      </c>
      <c r="F110" s="18">
        <f t="shared" si="128"/>
        <v>50</v>
      </c>
      <c r="G110" s="18">
        <f t="shared" si="129"/>
        <v>0.05</v>
      </c>
      <c r="H110" s="18">
        <f t="shared" si="130"/>
        <v>3.1415926535897936E-4</v>
      </c>
      <c r="I110" s="18">
        <f t="shared" si="131"/>
        <v>0.5</v>
      </c>
      <c r="J110" s="19">
        <f t="shared" si="142"/>
        <v>107.60367506799356</v>
      </c>
      <c r="K110" s="19">
        <f t="shared" si="155"/>
        <v>1</v>
      </c>
      <c r="L110" s="19">
        <f t="shared" si="156"/>
        <v>1E-3</v>
      </c>
      <c r="M110" s="19">
        <f t="shared" si="132"/>
        <v>1.0760367506799356E-4</v>
      </c>
      <c r="N110" s="19">
        <f t="shared" si="133"/>
        <v>0.10760367506799356</v>
      </c>
      <c r="O110" s="33">
        <f t="shared" si="157"/>
        <v>0</v>
      </c>
      <c r="P110" s="20">
        <f t="shared" si="143"/>
        <v>0</v>
      </c>
      <c r="Q110" s="21">
        <f t="shared" si="144"/>
        <v>0</v>
      </c>
      <c r="R110" s="22">
        <f t="shared" si="158"/>
        <v>20</v>
      </c>
      <c r="S110" s="22">
        <f t="shared" si="134"/>
        <v>293.14999999999998</v>
      </c>
      <c r="T110" s="23">
        <f t="shared" si="164"/>
        <v>-1.7146317445613898E-5</v>
      </c>
      <c r="U110" s="24">
        <f t="shared" si="135"/>
        <v>-1.7146317445613898E-2</v>
      </c>
      <c r="V110" s="25">
        <f t="shared" si="145"/>
        <v>9.0457357622379658E-5</v>
      </c>
      <c r="W110" s="26">
        <f t="shared" si="136"/>
        <v>9.0457357622379664E-2</v>
      </c>
      <c r="X110" s="15">
        <f t="shared" si="159"/>
        <v>3</v>
      </c>
      <c r="Y110" s="15">
        <f t="shared" si="160"/>
        <v>20</v>
      </c>
      <c r="Z110" s="15">
        <f t="shared" si="161"/>
        <v>293.14999999999998</v>
      </c>
      <c r="AA110" s="15">
        <v>1.821E-5</v>
      </c>
      <c r="AB110" s="15">
        <v>1.1890000000000001</v>
      </c>
      <c r="AC110" s="15">
        <f t="shared" si="137"/>
        <v>1.531539108494533E-5</v>
      </c>
      <c r="AD110" s="15">
        <v>1006</v>
      </c>
      <c r="AE110" s="15">
        <v>2.588E-2</v>
      </c>
      <c r="AF110" s="27">
        <f t="shared" si="138"/>
        <v>391.7627677100495</v>
      </c>
      <c r="AG110" s="28">
        <f t="shared" si="139"/>
        <v>0.70785394126738799</v>
      </c>
      <c r="AH110" s="27">
        <f t="shared" si="140"/>
        <v>277.31081916537875</v>
      </c>
      <c r="AI110" s="28">
        <f t="shared" si="165"/>
        <v>0.3</v>
      </c>
      <c r="AJ110" s="28">
        <f t="shared" si="146"/>
        <v>10.936654367697962</v>
      </c>
      <c r="AK110" s="28">
        <f t="shared" si="147"/>
        <v>1.1390790367228607</v>
      </c>
      <c r="AL110" s="28">
        <f t="shared" si="148"/>
        <v>1.013080265757788</v>
      </c>
      <c r="AM110" s="28">
        <f t="shared" si="141"/>
        <v>10.026900729562133</v>
      </c>
      <c r="AN110" s="29">
        <f t="shared" si="149"/>
        <v>129.748095440534</v>
      </c>
      <c r="AO110" s="30">
        <f t="shared" si="150"/>
        <v>3.9421454695541807E-4</v>
      </c>
      <c r="AP110" s="29">
        <f t="shared" si="151"/>
        <v>-3.0375718933303838E-4</v>
      </c>
      <c r="AQ110" s="31">
        <f t="shared" si="152"/>
        <v>-5.6366462694682666E-4</v>
      </c>
    </row>
    <row r="111" spans="1:43" x14ac:dyDescent="0.3">
      <c r="A111" s="29">
        <f t="shared" si="167"/>
        <v>94</v>
      </c>
      <c r="B111" s="31">
        <f t="shared" si="168"/>
        <v>20.009107566935054</v>
      </c>
      <c r="C111" s="31">
        <f t="shared" si="163"/>
        <v>-7.4066998807675919</v>
      </c>
      <c r="D111" s="42">
        <f t="shared" si="153"/>
        <v>2</v>
      </c>
      <c r="E111" s="18">
        <f t="shared" si="154"/>
        <v>2E-3</v>
      </c>
      <c r="F111" s="18">
        <f t="shared" si="128"/>
        <v>50</v>
      </c>
      <c r="G111" s="18">
        <f t="shared" si="129"/>
        <v>0.05</v>
      </c>
      <c r="H111" s="18">
        <f t="shared" si="130"/>
        <v>3.1415926535897936E-4</v>
      </c>
      <c r="I111" s="18">
        <f t="shared" si="131"/>
        <v>0.5</v>
      </c>
      <c r="J111" s="19">
        <f t="shared" si="142"/>
        <v>107.60346087543532</v>
      </c>
      <c r="K111" s="19">
        <f t="shared" si="155"/>
        <v>1</v>
      </c>
      <c r="L111" s="19">
        <f t="shared" si="156"/>
        <v>1E-3</v>
      </c>
      <c r="M111" s="19">
        <f t="shared" si="132"/>
        <v>1.0760346087543532E-4</v>
      </c>
      <c r="N111" s="19">
        <f t="shared" si="133"/>
        <v>0.10760346087543532</v>
      </c>
      <c r="O111" s="33">
        <f t="shared" si="157"/>
        <v>0</v>
      </c>
      <c r="P111" s="20">
        <f t="shared" si="143"/>
        <v>0</v>
      </c>
      <c r="Q111" s="21">
        <f t="shared" si="144"/>
        <v>0</v>
      </c>
      <c r="R111" s="22">
        <f t="shared" si="158"/>
        <v>20</v>
      </c>
      <c r="S111" s="22">
        <f t="shared" si="134"/>
        <v>293.14999999999998</v>
      </c>
      <c r="T111" s="23">
        <f t="shared" si="164"/>
        <v>-1.6146938725470936E-5</v>
      </c>
      <c r="U111" s="24">
        <f t="shared" si="135"/>
        <v>-1.6146938725470936E-2</v>
      </c>
      <c r="V111" s="25">
        <f t="shared" si="145"/>
        <v>9.1456522149964379E-5</v>
      </c>
      <c r="W111" s="26">
        <f t="shared" si="136"/>
        <v>9.1456522149964373E-2</v>
      </c>
      <c r="X111" s="15">
        <f t="shared" si="159"/>
        <v>3</v>
      </c>
      <c r="Y111" s="15">
        <f t="shared" si="160"/>
        <v>20</v>
      </c>
      <c r="Z111" s="15">
        <f t="shared" si="161"/>
        <v>293.14999999999998</v>
      </c>
      <c r="AA111" s="15">
        <v>1.821E-5</v>
      </c>
      <c r="AB111" s="15">
        <v>1.1890000000000001</v>
      </c>
      <c r="AC111" s="15">
        <f t="shared" si="137"/>
        <v>1.531539108494533E-5</v>
      </c>
      <c r="AD111" s="15">
        <v>1006</v>
      </c>
      <c r="AE111" s="15">
        <v>2.588E-2</v>
      </c>
      <c r="AF111" s="27">
        <f t="shared" si="138"/>
        <v>391.7627677100495</v>
      </c>
      <c r="AG111" s="28">
        <f t="shared" si="139"/>
        <v>0.70785394126738799</v>
      </c>
      <c r="AH111" s="27">
        <f t="shared" si="140"/>
        <v>277.31081916537875</v>
      </c>
      <c r="AI111" s="28">
        <f t="shared" si="165"/>
        <v>0.3</v>
      </c>
      <c r="AJ111" s="28">
        <f t="shared" si="146"/>
        <v>10.936654367697962</v>
      </c>
      <c r="AK111" s="28">
        <f t="shared" si="147"/>
        <v>1.1390790367228607</v>
      </c>
      <c r="AL111" s="28">
        <f t="shared" si="148"/>
        <v>1.013080265757788</v>
      </c>
      <c r="AM111" s="28">
        <f t="shared" si="141"/>
        <v>10.026900729562133</v>
      </c>
      <c r="AN111" s="29">
        <f t="shared" si="149"/>
        <v>129.748095440534</v>
      </c>
      <c r="AO111" s="30">
        <f t="shared" si="150"/>
        <v>3.7123869386768149E-4</v>
      </c>
      <c r="AP111" s="29">
        <f t="shared" si="151"/>
        <v>-2.797821717177171E-4</v>
      </c>
      <c r="AQ111" s="31">
        <f t="shared" si="152"/>
        <v>-5.1917557505029002E-4</v>
      </c>
    </row>
    <row r="112" spans="1:43" x14ac:dyDescent="0.3">
      <c r="A112" s="29">
        <f t="shared" si="167"/>
        <v>95</v>
      </c>
      <c r="B112" s="31">
        <f t="shared" si="168"/>
        <v>20.008588391360004</v>
      </c>
      <c r="C112" s="31">
        <f t="shared" si="163"/>
        <v>-7.4653940305421278</v>
      </c>
      <c r="D112" s="42">
        <f t="shared" si="153"/>
        <v>2</v>
      </c>
      <c r="E112" s="18">
        <f t="shared" si="154"/>
        <v>2E-3</v>
      </c>
      <c r="F112" s="18">
        <f t="shared" si="128"/>
        <v>50</v>
      </c>
      <c r="G112" s="18">
        <f t="shared" si="129"/>
        <v>0.05</v>
      </c>
      <c r="H112" s="18">
        <f t="shared" si="130"/>
        <v>3.1415926535897936E-4</v>
      </c>
      <c r="I112" s="18">
        <f t="shared" si="131"/>
        <v>0.5</v>
      </c>
      <c r="J112" s="19">
        <f t="shared" si="142"/>
        <v>107.6032635887168</v>
      </c>
      <c r="K112" s="19">
        <f t="shared" si="155"/>
        <v>1</v>
      </c>
      <c r="L112" s="19">
        <f t="shared" si="156"/>
        <v>1E-3</v>
      </c>
      <c r="M112" s="19">
        <f t="shared" si="132"/>
        <v>1.0760326358871679E-4</v>
      </c>
      <c r="N112" s="19">
        <f t="shared" si="133"/>
        <v>0.10760326358871679</v>
      </c>
      <c r="O112" s="33">
        <f t="shared" si="157"/>
        <v>0</v>
      </c>
      <c r="P112" s="20">
        <f t="shared" si="143"/>
        <v>0</v>
      </c>
      <c r="Q112" s="21">
        <f t="shared" si="144"/>
        <v>0</v>
      </c>
      <c r="R112" s="22">
        <f t="shared" si="158"/>
        <v>20</v>
      </c>
      <c r="S112" s="22">
        <f t="shared" si="134"/>
        <v>293.14999999999998</v>
      </c>
      <c r="T112" s="23">
        <f t="shared" si="164"/>
        <v>-1.5226444299924337E-5</v>
      </c>
      <c r="U112" s="24">
        <f t="shared" si="135"/>
        <v>-1.5226444299924338E-2</v>
      </c>
      <c r="V112" s="25">
        <f t="shared" si="145"/>
        <v>9.237681928879246E-5</v>
      </c>
      <c r="W112" s="26">
        <f t="shared" si="136"/>
        <v>9.2376819288792461E-2</v>
      </c>
      <c r="X112" s="15">
        <f t="shared" si="159"/>
        <v>3</v>
      </c>
      <c r="Y112" s="15">
        <f t="shared" si="160"/>
        <v>20</v>
      </c>
      <c r="Z112" s="15">
        <f t="shared" si="161"/>
        <v>293.14999999999998</v>
      </c>
      <c r="AA112" s="15">
        <v>1.821E-5</v>
      </c>
      <c r="AB112" s="15">
        <v>1.1890000000000001</v>
      </c>
      <c r="AC112" s="15">
        <f t="shared" si="137"/>
        <v>1.531539108494533E-5</v>
      </c>
      <c r="AD112" s="15">
        <v>1006</v>
      </c>
      <c r="AE112" s="15">
        <v>2.588E-2</v>
      </c>
      <c r="AF112" s="27">
        <f t="shared" si="138"/>
        <v>391.7627677100495</v>
      </c>
      <c r="AG112" s="28">
        <f t="shared" si="139"/>
        <v>0.70785394126738799</v>
      </c>
      <c r="AH112" s="27">
        <f t="shared" si="140"/>
        <v>277.31081916537875</v>
      </c>
      <c r="AI112" s="28">
        <f t="shared" si="165"/>
        <v>0.3</v>
      </c>
      <c r="AJ112" s="28">
        <f t="shared" si="146"/>
        <v>10.936654367697962</v>
      </c>
      <c r="AK112" s="28">
        <f t="shared" si="147"/>
        <v>1.1390790367228607</v>
      </c>
      <c r="AL112" s="28">
        <f t="shared" si="148"/>
        <v>1.013080265757788</v>
      </c>
      <c r="AM112" s="28">
        <f t="shared" si="141"/>
        <v>10.026900729562133</v>
      </c>
      <c r="AN112" s="29">
        <f t="shared" si="149"/>
        <v>129.748095440534</v>
      </c>
      <c r="AO112" s="30">
        <f t="shared" si="150"/>
        <v>3.5007628422040009E-4</v>
      </c>
      <c r="AP112" s="29">
        <f t="shared" si="151"/>
        <v>-2.5769946493160766E-4</v>
      </c>
      <c r="AQ112" s="31">
        <f t="shared" si="152"/>
        <v>-4.7819797478377771E-4</v>
      </c>
    </row>
    <row r="113" spans="1:43" x14ac:dyDescent="0.3">
      <c r="A113" s="29">
        <f t="shared" si="167"/>
        <v>96</v>
      </c>
      <c r="B113" s="31">
        <f t="shared" si="168"/>
        <v>20.008110193385221</v>
      </c>
      <c r="C113" s="31">
        <f t="shared" si="163"/>
        <v>-7.5226837669612943</v>
      </c>
      <c r="D113" s="42">
        <f t="shared" si="153"/>
        <v>2</v>
      </c>
      <c r="E113" s="18">
        <f t="shared" si="154"/>
        <v>2E-3</v>
      </c>
      <c r="F113" s="18">
        <f t="shared" si="128"/>
        <v>50</v>
      </c>
      <c r="G113" s="18">
        <f t="shared" si="129"/>
        <v>0.05</v>
      </c>
      <c r="H113" s="18">
        <f t="shared" si="130"/>
        <v>3.1415926535897936E-4</v>
      </c>
      <c r="I113" s="18">
        <f t="shared" si="131"/>
        <v>0.5</v>
      </c>
      <c r="J113" s="19">
        <f t="shared" ref="J113:J127" si="169">100+0.38*B113</f>
        <v>107.60308187348639</v>
      </c>
      <c r="K113" s="19">
        <f t="shared" si="155"/>
        <v>1</v>
      </c>
      <c r="L113" s="19">
        <f t="shared" si="156"/>
        <v>1E-3</v>
      </c>
      <c r="M113" s="19">
        <f t="shared" si="132"/>
        <v>1.0760308187348638E-4</v>
      </c>
      <c r="N113" s="19">
        <f t="shared" si="133"/>
        <v>0.10760308187348638</v>
      </c>
      <c r="O113" s="33">
        <f t="shared" si="157"/>
        <v>0</v>
      </c>
      <c r="P113" s="20">
        <f t="shared" ref="P113:P127" si="170">O113*I113*E113*G113</f>
        <v>0</v>
      </c>
      <c r="Q113" s="21">
        <f t="shared" ref="Q113:Q127" si="171">1000*P113</f>
        <v>0</v>
      </c>
      <c r="R113" s="22">
        <f t="shared" si="158"/>
        <v>20</v>
      </c>
      <c r="S113" s="22">
        <f t="shared" si="134"/>
        <v>293.14999999999998</v>
      </c>
      <c r="T113" s="23">
        <f t="shared" si="164"/>
        <v>-1.4378607181033905E-5</v>
      </c>
      <c r="U113" s="24">
        <f t="shared" si="135"/>
        <v>-1.4378607181033905E-2</v>
      </c>
      <c r="V113" s="25">
        <f t="shared" ref="V113:V127" si="172">M113+P113+T113</f>
        <v>9.3224474692452474E-5</v>
      </c>
      <c r="W113" s="26">
        <f t="shared" si="136"/>
        <v>9.3224474692452472E-2</v>
      </c>
      <c r="X113" s="15">
        <f t="shared" si="159"/>
        <v>3</v>
      </c>
      <c r="Y113" s="15">
        <f t="shared" si="160"/>
        <v>20</v>
      </c>
      <c r="Z113" s="15">
        <f t="shared" si="161"/>
        <v>293.14999999999998</v>
      </c>
      <c r="AA113" s="15">
        <v>1.821E-5</v>
      </c>
      <c r="AB113" s="15">
        <v>1.1890000000000001</v>
      </c>
      <c r="AC113" s="15">
        <f t="shared" si="137"/>
        <v>1.531539108494533E-5</v>
      </c>
      <c r="AD113" s="15">
        <v>1006</v>
      </c>
      <c r="AE113" s="15">
        <v>2.588E-2</v>
      </c>
      <c r="AF113" s="27">
        <f t="shared" si="138"/>
        <v>391.7627677100495</v>
      </c>
      <c r="AG113" s="28">
        <f t="shared" si="139"/>
        <v>0.70785394126738799</v>
      </c>
      <c r="AH113" s="27">
        <f t="shared" si="140"/>
        <v>277.31081916537875</v>
      </c>
      <c r="AI113" s="28">
        <f t="shared" si="165"/>
        <v>0.3</v>
      </c>
      <c r="AJ113" s="28">
        <f t="shared" ref="AJ113:AJ127" si="173">0.62*AF113^(1/2)*AG113^(1/3)</f>
        <v>10.936654367697962</v>
      </c>
      <c r="AK113" s="28">
        <f t="shared" ref="AK113:AK127" si="174">(1+(0.4/AG113)^(2/3))^(1/4)</f>
        <v>1.1390790367228607</v>
      </c>
      <c r="AL113" s="28">
        <f t="shared" ref="AL113:AL127" si="175">(1+(AF113/282000)^(5/8))^(4/5)</f>
        <v>1.013080265757788</v>
      </c>
      <c r="AM113" s="28">
        <f t="shared" si="141"/>
        <v>10.026900729562133</v>
      </c>
      <c r="AN113" s="29">
        <f t="shared" ref="AN113:AN127" si="176">AM113*AE113/E113</f>
        <v>129.748095440534</v>
      </c>
      <c r="AO113" s="30">
        <f t="shared" ref="AO113:AO127" si="177">AN113*H113*(B113-Y113)</f>
        <v>3.305841857451013E-4</v>
      </c>
      <c r="AP113" s="29">
        <f t="shared" ref="AP113:AP127" si="178">V113-AO113</f>
        <v>-2.3735971105264881E-4</v>
      </c>
      <c r="AQ113" s="31">
        <f t="shared" ref="AQ113:AQ127" si="179">AP113*$A$8/$E$9</f>
        <v>-4.4045467130000854E-4</v>
      </c>
    </row>
    <row r="114" spans="1:43" x14ac:dyDescent="0.3">
      <c r="A114" s="29">
        <f t="shared" si="167"/>
        <v>97</v>
      </c>
      <c r="B114" s="31">
        <f t="shared" si="168"/>
        <v>20.007669738713922</v>
      </c>
      <c r="C114" s="31">
        <f t="shared" si="163"/>
        <v>-7.5785229312669324</v>
      </c>
      <c r="D114" s="42">
        <f t="shared" ref="D114:D130" si="180">D113</f>
        <v>2</v>
      </c>
      <c r="E114" s="18">
        <f t="shared" ref="E114:I130" si="181">E113</f>
        <v>2E-3</v>
      </c>
      <c r="F114" s="18">
        <f t="shared" si="128"/>
        <v>50</v>
      </c>
      <c r="G114" s="18">
        <f t="shared" si="129"/>
        <v>0.05</v>
      </c>
      <c r="H114" s="18">
        <f t="shared" si="130"/>
        <v>3.1415926535897936E-4</v>
      </c>
      <c r="I114" s="18">
        <f t="shared" si="131"/>
        <v>0.5</v>
      </c>
      <c r="J114" s="19">
        <f t="shared" si="169"/>
        <v>107.60291450071129</v>
      </c>
      <c r="K114" s="19">
        <f t="shared" ref="K114:K177" si="182">K113</f>
        <v>1</v>
      </c>
      <c r="L114" s="19">
        <f t="shared" ref="L114:L177" si="183">L113</f>
        <v>1E-3</v>
      </c>
      <c r="M114" s="19">
        <f t="shared" si="132"/>
        <v>1.0760291450071129E-4</v>
      </c>
      <c r="N114" s="19">
        <f t="shared" si="133"/>
        <v>0.10760291450071129</v>
      </c>
      <c r="O114" s="33">
        <f t="shared" ref="O114:O177" si="184">O113</f>
        <v>0</v>
      </c>
      <c r="P114" s="20">
        <f t="shared" si="170"/>
        <v>0</v>
      </c>
      <c r="Q114" s="21">
        <f t="shared" si="171"/>
        <v>0</v>
      </c>
      <c r="R114" s="22">
        <f t="shared" ref="R114:R177" si="185">R113</f>
        <v>20</v>
      </c>
      <c r="S114" s="22">
        <f t="shared" si="134"/>
        <v>293.14999999999998</v>
      </c>
      <c r="T114" s="23">
        <f t="shared" si="164"/>
        <v>-1.3597691987053179E-5</v>
      </c>
      <c r="U114" s="24">
        <f t="shared" si="135"/>
        <v>-1.3597691987053179E-2</v>
      </c>
      <c r="V114" s="25">
        <f t="shared" si="172"/>
        <v>9.4005222513658112E-5</v>
      </c>
      <c r="W114" s="26">
        <f t="shared" si="136"/>
        <v>9.4005222513658115E-2</v>
      </c>
      <c r="X114" s="15">
        <f t="shared" ref="X114:X177" si="186">X113</f>
        <v>3</v>
      </c>
      <c r="Y114" s="15">
        <f t="shared" ref="Y114:Y177" si="187">Y113</f>
        <v>20</v>
      </c>
      <c r="Z114" s="15">
        <f t="shared" ref="Z114:Z177" si="188">Z113</f>
        <v>293.14999999999998</v>
      </c>
      <c r="AA114" s="15">
        <v>1.821E-5</v>
      </c>
      <c r="AB114" s="15">
        <v>1.1890000000000001</v>
      </c>
      <c r="AC114" s="15">
        <f t="shared" si="137"/>
        <v>1.531539108494533E-5</v>
      </c>
      <c r="AD114" s="15">
        <v>1006</v>
      </c>
      <c r="AE114" s="15">
        <v>2.588E-2</v>
      </c>
      <c r="AF114" s="27">
        <f t="shared" si="138"/>
        <v>391.7627677100495</v>
      </c>
      <c r="AG114" s="28">
        <f t="shared" si="139"/>
        <v>0.70785394126738799</v>
      </c>
      <c r="AH114" s="27">
        <f t="shared" si="140"/>
        <v>277.31081916537875</v>
      </c>
      <c r="AI114" s="28">
        <f t="shared" si="165"/>
        <v>0.3</v>
      </c>
      <c r="AJ114" s="28">
        <f t="shared" si="173"/>
        <v>10.936654367697962</v>
      </c>
      <c r="AK114" s="28">
        <f t="shared" si="174"/>
        <v>1.1390790367228607</v>
      </c>
      <c r="AL114" s="28">
        <f t="shared" si="175"/>
        <v>1.013080265757788</v>
      </c>
      <c r="AM114" s="28">
        <f t="shared" si="141"/>
        <v>10.026900729562133</v>
      </c>
      <c r="AN114" s="29">
        <f t="shared" si="176"/>
        <v>129.748095440534</v>
      </c>
      <c r="AO114" s="30">
        <f t="shared" si="177"/>
        <v>3.1263056343883681E-4</v>
      </c>
      <c r="AP114" s="29">
        <f t="shared" si="178"/>
        <v>-2.186253409251787E-4</v>
      </c>
      <c r="AQ114" s="31">
        <f t="shared" si="179"/>
        <v>-4.0569038548287061E-4</v>
      </c>
    </row>
    <row r="115" spans="1:43" x14ac:dyDescent="0.3">
      <c r="A115" s="29">
        <f t="shared" si="167"/>
        <v>98</v>
      </c>
      <c r="B115" s="31">
        <f t="shared" si="168"/>
        <v>20.007264048328437</v>
      </c>
      <c r="C115" s="31">
        <f t="shared" si="163"/>
        <v>-7.6328681856635701</v>
      </c>
      <c r="D115" s="42">
        <f t="shared" si="180"/>
        <v>2</v>
      </c>
      <c r="E115" s="18">
        <f t="shared" si="181"/>
        <v>2E-3</v>
      </c>
      <c r="F115" s="18">
        <f t="shared" si="128"/>
        <v>50</v>
      </c>
      <c r="G115" s="18">
        <f t="shared" si="129"/>
        <v>0.05</v>
      </c>
      <c r="H115" s="18">
        <f t="shared" si="130"/>
        <v>3.1415926535897936E-4</v>
      </c>
      <c r="I115" s="18">
        <f t="shared" si="131"/>
        <v>0.5</v>
      </c>
      <c r="J115" s="19">
        <f t="shared" si="169"/>
        <v>107.6027603383648</v>
      </c>
      <c r="K115" s="19">
        <f t="shared" si="182"/>
        <v>1</v>
      </c>
      <c r="L115" s="19">
        <f t="shared" si="183"/>
        <v>1E-3</v>
      </c>
      <c r="M115" s="19">
        <f t="shared" si="132"/>
        <v>1.076027603383648E-4</v>
      </c>
      <c r="N115" s="19">
        <f t="shared" si="133"/>
        <v>0.1076027603383648</v>
      </c>
      <c r="O115" s="33">
        <f t="shared" si="184"/>
        <v>0</v>
      </c>
      <c r="P115" s="20">
        <f t="shared" si="170"/>
        <v>0</v>
      </c>
      <c r="Q115" s="21">
        <f t="shared" si="171"/>
        <v>0</v>
      </c>
      <c r="R115" s="22">
        <f t="shared" si="185"/>
        <v>20</v>
      </c>
      <c r="S115" s="22">
        <f t="shared" si="134"/>
        <v>293.14999999999998</v>
      </c>
      <c r="T115" s="23">
        <f t="shared" si="164"/>
        <v>-1.2878416122713453E-5</v>
      </c>
      <c r="U115" s="24">
        <f t="shared" si="135"/>
        <v>-1.2878416122713454E-2</v>
      </c>
      <c r="V115" s="25">
        <f t="shared" si="172"/>
        <v>9.472434421565134E-5</v>
      </c>
      <c r="W115" s="26">
        <f t="shared" si="136"/>
        <v>9.4724344215651346E-2</v>
      </c>
      <c r="X115" s="15">
        <f t="shared" si="186"/>
        <v>3</v>
      </c>
      <c r="Y115" s="15">
        <f t="shared" si="187"/>
        <v>20</v>
      </c>
      <c r="Z115" s="15">
        <f t="shared" si="188"/>
        <v>293.14999999999998</v>
      </c>
      <c r="AA115" s="15">
        <v>1.821E-5</v>
      </c>
      <c r="AB115" s="15">
        <v>1.1890000000000001</v>
      </c>
      <c r="AC115" s="15">
        <f t="shared" si="137"/>
        <v>1.531539108494533E-5</v>
      </c>
      <c r="AD115" s="15">
        <v>1006</v>
      </c>
      <c r="AE115" s="15">
        <v>2.588E-2</v>
      </c>
      <c r="AF115" s="27">
        <f t="shared" si="138"/>
        <v>391.7627677100495</v>
      </c>
      <c r="AG115" s="28">
        <f t="shared" si="139"/>
        <v>0.70785394126738799</v>
      </c>
      <c r="AH115" s="27">
        <f t="shared" si="140"/>
        <v>277.31081916537875</v>
      </c>
      <c r="AI115" s="28">
        <f t="shared" si="165"/>
        <v>0.3</v>
      </c>
      <c r="AJ115" s="28">
        <f t="shared" si="173"/>
        <v>10.936654367697962</v>
      </c>
      <c r="AK115" s="28">
        <f t="shared" si="174"/>
        <v>1.1390790367228607</v>
      </c>
      <c r="AL115" s="28">
        <f t="shared" si="175"/>
        <v>1.013080265757788</v>
      </c>
      <c r="AM115" s="28">
        <f t="shared" si="141"/>
        <v>10.026900729562133</v>
      </c>
      <c r="AN115" s="29">
        <f t="shared" si="176"/>
        <v>129.748095440534</v>
      </c>
      <c r="AO115" s="30">
        <f t="shared" si="177"/>
        <v>2.9609398787524795E-4</v>
      </c>
      <c r="AP115" s="29">
        <f t="shared" si="178"/>
        <v>-2.0136964365959661E-4</v>
      </c>
      <c r="AQ115" s="31">
        <f t="shared" si="179"/>
        <v>-3.7366998727182552E-4</v>
      </c>
    </row>
    <row r="116" spans="1:43" x14ac:dyDescent="0.3">
      <c r="A116" s="29">
        <f t="shared" si="167"/>
        <v>99</v>
      </c>
      <c r="B116" s="31">
        <f t="shared" si="168"/>
        <v>20.006890378341165</v>
      </c>
      <c r="C116" s="31">
        <f t="shared" si="163"/>
        <v>-7.6856794849314038</v>
      </c>
      <c r="D116" s="42">
        <f t="shared" si="180"/>
        <v>2</v>
      </c>
      <c r="E116" s="18">
        <f t="shared" si="181"/>
        <v>2E-3</v>
      </c>
      <c r="F116" s="18">
        <f t="shared" si="128"/>
        <v>50</v>
      </c>
      <c r="G116" s="18">
        <f t="shared" si="129"/>
        <v>0.05</v>
      </c>
      <c r="H116" s="18">
        <f t="shared" si="130"/>
        <v>3.1415926535897936E-4</v>
      </c>
      <c r="I116" s="18">
        <f t="shared" si="131"/>
        <v>0.5</v>
      </c>
      <c r="J116" s="19">
        <f t="shared" si="169"/>
        <v>107.60261834376965</v>
      </c>
      <c r="K116" s="19">
        <f t="shared" si="182"/>
        <v>1</v>
      </c>
      <c r="L116" s="19">
        <f t="shared" si="183"/>
        <v>1E-3</v>
      </c>
      <c r="M116" s="19">
        <f t="shared" si="132"/>
        <v>1.0760261834376964E-4</v>
      </c>
      <c r="N116" s="19">
        <f t="shared" si="133"/>
        <v>0.10760261834376963</v>
      </c>
      <c r="O116" s="33">
        <f t="shared" si="184"/>
        <v>0</v>
      </c>
      <c r="P116" s="20">
        <f t="shared" si="170"/>
        <v>0</v>
      </c>
      <c r="Q116" s="21">
        <f t="shared" si="171"/>
        <v>0</v>
      </c>
      <c r="R116" s="22">
        <f t="shared" si="185"/>
        <v>20</v>
      </c>
      <c r="S116" s="22">
        <f t="shared" si="134"/>
        <v>293.14999999999998</v>
      </c>
      <c r="T116" s="23">
        <f t="shared" si="164"/>
        <v>-1.2215914025134862E-5</v>
      </c>
      <c r="U116" s="24">
        <f t="shared" si="135"/>
        <v>-1.2215914025134863E-2</v>
      </c>
      <c r="V116" s="25">
        <f t="shared" si="172"/>
        <v>9.5386704318634771E-5</v>
      </c>
      <c r="W116" s="26">
        <f t="shared" si="136"/>
        <v>9.5386704318634774E-2</v>
      </c>
      <c r="X116" s="15">
        <f t="shared" si="186"/>
        <v>3</v>
      </c>
      <c r="Y116" s="15">
        <f t="shared" si="187"/>
        <v>20</v>
      </c>
      <c r="Z116" s="15">
        <f t="shared" si="188"/>
        <v>293.14999999999998</v>
      </c>
      <c r="AA116" s="15">
        <v>1.821E-5</v>
      </c>
      <c r="AB116" s="15">
        <v>1.1890000000000001</v>
      </c>
      <c r="AC116" s="15">
        <f t="shared" si="137"/>
        <v>1.531539108494533E-5</v>
      </c>
      <c r="AD116" s="15">
        <v>1006</v>
      </c>
      <c r="AE116" s="15">
        <v>2.588E-2</v>
      </c>
      <c r="AF116" s="27">
        <f t="shared" si="138"/>
        <v>391.7627677100495</v>
      </c>
      <c r="AG116" s="28">
        <f t="shared" si="139"/>
        <v>0.70785394126738799</v>
      </c>
      <c r="AH116" s="27">
        <f t="shared" si="140"/>
        <v>277.31081916537875</v>
      </c>
      <c r="AI116" s="28">
        <f t="shared" si="165"/>
        <v>0.3</v>
      </c>
      <c r="AJ116" s="28">
        <f t="shared" si="173"/>
        <v>10.936654367697962</v>
      </c>
      <c r="AK116" s="28">
        <f t="shared" si="174"/>
        <v>1.1390790367228607</v>
      </c>
      <c r="AL116" s="28">
        <f t="shared" si="175"/>
        <v>1.013080265757788</v>
      </c>
      <c r="AM116" s="28">
        <f t="shared" si="141"/>
        <v>10.026900729562133</v>
      </c>
      <c r="AN116" s="29">
        <f t="shared" si="176"/>
        <v>129.748095440534</v>
      </c>
      <c r="AO116" s="30">
        <f t="shared" si="177"/>
        <v>2.8086261389778297E-4</v>
      </c>
      <c r="AP116" s="29">
        <f t="shared" si="178"/>
        <v>-1.8547590957914822E-4</v>
      </c>
      <c r="AQ116" s="31">
        <f t="shared" si="179"/>
        <v>-3.4417690527788571E-4</v>
      </c>
    </row>
    <row r="117" spans="1:43" x14ac:dyDescent="0.3">
      <c r="A117" s="29">
        <f t="shared" si="167"/>
        <v>100</v>
      </c>
      <c r="B117" s="31">
        <f t="shared" si="168"/>
        <v>20.006546201435889</v>
      </c>
      <c r="C117" s="31">
        <f t="shared" si="163"/>
        <v>-7.7369205321157599</v>
      </c>
      <c r="D117" s="42">
        <f t="shared" si="180"/>
        <v>2</v>
      </c>
      <c r="E117" s="18">
        <f t="shared" si="181"/>
        <v>2E-3</v>
      </c>
      <c r="F117" s="18">
        <f t="shared" si="128"/>
        <v>50</v>
      </c>
      <c r="G117" s="18">
        <f t="shared" si="129"/>
        <v>0.05</v>
      </c>
      <c r="H117" s="18">
        <f t="shared" si="130"/>
        <v>3.1415926535897936E-4</v>
      </c>
      <c r="I117" s="18">
        <f t="shared" si="131"/>
        <v>0.5</v>
      </c>
      <c r="J117" s="19">
        <f t="shared" si="169"/>
        <v>107.60248755654564</v>
      </c>
      <c r="K117" s="19">
        <f t="shared" si="182"/>
        <v>1</v>
      </c>
      <c r="L117" s="19">
        <f t="shared" si="183"/>
        <v>1E-3</v>
      </c>
      <c r="M117" s="19">
        <f t="shared" si="132"/>
        <v>1.0760248755654564E-4</v>
      </c>
      <c r="N117" s="19">
        <f t="shared" si="133"/>
        <v>0.10760248755654564</v>
      </c>
      <c r="O117" s="33">
        <f t="shared" si="184"/>
        <v>0</v>
      </c>
      <c r="P117" s="20">
        <f t="shared" si="170"/>
        <v>0</v>
      </c>
      <c r="Q117" s="21">
        <f t="shared" si="171"/>
        <v>0</v>
      </c>
      <c r="R117" s="22">
        <f t="shared" si="185"/>
        <v>20</v>
      </c>
      <c r="S117" s="22">
        <f t="shared" si="134"/>
        <v>293.14999999999998</v>
      </c>
      <c r="T117" s="23">
        <f t="shared" si="164"/>
        <v>-1.1605704235993998E-5</v>
      </c>
      <c r="U117" s="24">
        <f t="shared" si="135"/>
        <v>-1.1605704235993998E-2</v>
      </c>
      <c r="V117" s="25">
        <f t="shared" si="172"/>
        <v>9.5996783320551646E-5</v>
      </c>
      <c r="W117" s="26">
        <f t="shared" si="136"/>
        <v>9.5996783320551643E-2</v>
      </c>
      <c r="X117" s="15">
        <f t="shared" si="186"/>
        <v>3</v>
      </c>
      <c r="Y117" s="15">
        <f t="shared" si="187"/>
        <v>20</v>
      </c>
      <c r="Z117" s="15">
        <f t="shared" si="188"/>
        <v>293.14999999999998</v>
      </c>
      <c r="AA117" s="15">
        <v>1.821E-5</v>
      </c>
      <c r="AB117" s="15">
        <v>1.1890000000000001</v>
      </c>
      <c r="AC117" s="15">
        <f t="shared" si="137"/>
        <v>1.531539108494533E-5</v>
      </c>
      <c r="AD117" s="15">
        <v>1006</v>
      </c>
      <c r="AE117" s="15">
        <v>2.588E-2</v>
      </c>
      <c r="AF117" s="27">
        <f t="shared" si="138"/>
        <v>391.7627677100495</v>
      </c>
      <c r="AG117" s="28">
        <f t="shared" si="139"/>
        <v>0.70785394126738799</v>
      </c>
      <c r="AH117" s="27">
        <f t="shared" si="140"/>
        <v>277.31081916537875</v>
      </c>
      <c r="AI117" s="28">
        <f t="shared" si="165"/>
        <v>0.3</v>
      </c>
      <c r="AJ117" s="28">
        <f t="shared" si="173"/>
        <v>10.936654367697962</v>
      </c>
      <c r="AK117" s="28">
        <f t="shared" si="174"/>
        <v>1.1390790367228607</v>
      </c>
      <c r="AL117" s="28">
        <f t="shared" si="175"/>
        <v>1.013080265757788</v>
      </c>
      <c r="AM117" s="28">
        <f t="shared" si="141"/>
        <v>10.026900729562133</v>
      </c>
      <c r="AN117" s="29">
        <f t="shared" si="176"/>
        <v>129.748095440534</v>
      </c>
      <c r="AO117" s="30">
        <f t="shared" si="177"/>
        <v>2.6683342413883333E-4</v>
      </c>
      <c r="AP117" s="29">
        <f t="shared" si="178"/>
        <v>-1.7083664081828169E-4</v>
      </c>
      <c r="AQ117" s="31">
        <f t="shared" si="179"/>
        <v>-3.1701166193669487E-4</v>
      </c>
    </row>
    <row r="118" spans="1:43" x14ac:dyDescent="0.3">
      <c r="A118" s="29">
        <f t="shared" si="167"/>
        <v>101</v>
      </c>
      <c r="B118" s="31">
        <f t="shared" si="168"/>
        <v>20.006229189773951</v>
      </c>
      <c r="C118" s="31">
        <f t="shared" si="163"/>
        <v>-7.786559208077902</v>
      </c>
      <c r="D118" s="42">
        <f t="shared" si="180"/>
        <v>2</v>
      </c>
      <c r="E118" s="18">
        <f t="shared" si="181"/>
        <v>2E-3</v>
      </c>
      <c r="F118" s="18">
        <f t="shared" si="128"/>
        <v>50</v>
      </c>
      <c r="G118" s="18">
        <f t="shared" si="129"/>
        <v>0.05</v>
      </c>
      <c r="H118" s="18">
        <f t="shared" si="130"/>
        <v>3.1415926535897936E-4</v>
      </c>
      <c r="I118" s="18">
        <f t="shared" si="131"/>
        <v>0.5</v>
      </c>
      <c r="J118" s="19">
        <f t="shared" si="169"/>
        <v>107.60236709211411</v>
      </c>
      <c r="K118" s="19">
        <f t="shared" si="182"/>
        <v>1</v>
      </c>
      <c r="L118" s="19">
        <f t="shared" si="183"/>
        <v>1E-3</v>
      </c>
      <c r="M118" s="19">
        <f t="shared" si="132"/>
        <v>1.076023670921141E-4</v>
      </c>
      <c r="N118" s="19">
        <f t="shared" si="133"/>
        <v>0.1076023670921141</v>
      </c>
      <c r="O118" s="33">
        <f t="shared" si="184"/>
        <v>0</v>
      </c>
      <c r="P118" s="20">
        <f t="shared" si="170"/>
        <v>0</v>
      </c>
      <c r="Q118" s="21">
        <f t="shared" si="171"/>
        <v>0</v>
      </c>
      <c r="R118" s="22">
        <f t="shared" si="185"/>
        <v>20</v>
      </c>
      <c r="S118" s="22">
        <f t="shared" si="134"/>
        <v>293.14999999999998</v>
      </c>
      <c r="T118" s="23">
        <f t="shared" si="164"/>
        <v>-1.1043659072640878E-5</v>
      </c>
      <c r="U118" s="24">
        <f t="shared" si="135"/>
        <v>-1.1043659072640878E-2</v>
      </c>
      <c r="V118" s="25">
        <f t="shared" si="172"/>
        <v>9.6558708019473229E-5</v>
      </c>
      <c r="W118" s="26">
        <f t="shared" si="136"/>
        <v>9.6558708019473236E-2</v>
      </c>
      <c r="X118" s="15">
        <f t="shared" si="186"/>
        <v>3</v>
      </c>
      <c r="Y118" s="15">
        <f t="shared" si="187"/>
        <v>20</v>
      </c>
      <c r="Z118" s="15">
        <f t="shared" si="188"/>
        <v>293.14999999999998</v>
      </c>
      <c r="AA118" s="15">
        <v>1.821E-5</v>
      </c>
      <c r="AB118" s="15">
        <v>1.1890000000000001</v>
      </c>
      <c r="AC118" s="15">
        <f t="shared" si="137"/>
        <v>1.531539108494533E-5</v>
      </c>
      <c r="AD118" s="15">
        <v>1006</v>
      </c>
      <c r="AE118" s="15">
        <v>2.588E-2</v>
      </c>
      <c r="AF118" s="27">
        <f t="shared" si="138"/>
        <v>391.7627677100495</v>
      </c>
      <c r="AG118" s="28">
        <f t="shared" si="139"/>
        <v>0.70785394126738799</v>
      </c>
      <c r="AH118" s="27">
        <f t="shared" si="140"/>
        <v>277.31081916537875</v>
      </c>
      <c r="AI118" s="28">
        <f t="shared" si="165"/>
        <v>0.3</v>
      </c>
      <c r="AJ118" s="28">
        <f t="shared" si="173"/>
        <v>10.936654367697962</v>
      </c>
      <c r="AK118" s="28">
        <f t="shared" si="174"/>
        <v>1.1390790367228607</v>
      </c>
      <c r="AL118" s="28">
        <f t="shared" si="175"/>
        <v>1.013080265757788</v>
      </c>
      <c r="AM118" s="28">
        <f t="shared" si="141"/>
        <v>10.026900729562133</v>
      </c>
      <c r="AN118" s="29">
        <f t="shared" si="176"/>
        <v>129.748095440534</v>
      </c>
      <c r="AO118" s="30">
        <f t="shared" si="177"/>
        <v>2.5391153224850656E-4</v>
      </c>
      <c r="AP118" s="29">
        <f t="shared" si="178"/>
        <v>-1.5735282422903331E-4</v>
      </c>
      <c r="AQ118" s="31">
        <f t="shared" si="179"/>
        <v>-2.9199052428301083E-4</v>
      </c>
    </row>
    <row r="119" spans="1:43" x14ac:dyDescent="0.3">
      <c r="A119" s="29">
        <f t="shared" si="167"/>
        <v>102</v>
      </c>
      <c r="B119" s="31">
        <f t="shared" si="168"/>
        <v>20.005937199249669</v>
      </c>
      <c r="C119" s="31">
        <f t="shared" si="163"/>
        <v>-7.8345679646938677</v>
      </c>
      <c r="D119" s="42">
        <f t="shared" si="180"/>
        <v>2</v>
      </c>
      <c r="E119" s="18">
        <f t="shared" si="181"/>
        <v>2E-3</v>
      </c>
      <c r="F119" s="18">
        <f t="shared" si="128"/>
        <v>50</v>
      </c>
      <c r="G119" s="18">
        <f t="shared" si="129"/>
        <v>0.05</v>
      </c>
      <c r="H119" s="18">
        <f t="shared" si="130"/>
        <v>3.1415926535897936E-4</v>
      </c>
      <c r="I119" s="18">
        <f t="shared" si="131"/>
        <v>0.5</v>
      </c>
      <c r="J119" s="19">
        <f t="shared" si="169"/>
        <v>107.60225613571487</v>
      </c>
      <c r="K119" s="19">
        <f t="shared" si="182"/>
        <v>1</v>
      </c>
      <c r="L119" s="19">
        <f t="shared" si="183"/>
        <v>1E-3</v>
      </c>
      <c r="M119" s="19">
        <f t="shared" si="132"/>
        <v>1.0760225613571487E-4</v>
      </c>
      <c r="N119" s="19">
        <f t="shared" si="133"/>
        <v>0.10760225613571486</v>
      </c>
      <c r="O119" s="33">
        <f t="shared" si="184"/>
        <v>0</v>
      </c>
      <c r="P119" s="20">
        <f t="shared" si="170"/>
        <v>0</v>
      </c>
      <c r="Q119" s="21">
        <f t="shared" si="171"/>
        <v>0</v>
      </c>
      <c r="R119" s="22">
        <f t="shared" si="185"/>
        <v>20</v>
      </c>
      <c r="S119" s="22">
        <f t="shared" si="134"/>
        <v>293.14999999999998</v>
      </c>
      <c r="T119" s="23">
        <f t="shared" si="164"/>
        <v>-1.0525976696175939E-5</v>
      </c>
      <c r="U119" s="24">
        <f t="shared" si="135"/>
        <v>-1.0525976696175939E-2</v>
      </c>
      <c r="V119" s="25">
        <f t="shared" si="172"/>
        <v>9.7076279439538935E-5</v>
      </c>
      <c r="W119" s="26">
        <f t="shared" si="136"/>
        <v>9.7076279439538934E-2</v>
      </c>
      <c r="X119" s="15">
        <f t="shared" si="186"/>
        <v>3</v>
      </c>
      <c r="Y119" s="15">
        <f t="shared" si="187"/>
        <v>20</v>
      </c>
      <c r="Z119" s="15">
        <f t="shared" si="188"/>
        <v>293.14999999999998</v>
      </c>
      <c r="AA119" s="15">
        <v>1.821E-5</v>
      </c>
      <c r="AB119" s="15">
        <v>1.1890000000000001</v>
      </c>
      <c r="AC119" s="15">
        <f t="shared" si="137"/>
        <v>1.531539108494533E-5</v>
      </c>
      <c r="AD119" s="15">
        <v>1006</v>
      </c>
      <c r="AE119" s="15">
        <v>2.588E-2</v>
      </c>
      <c r="AF119" s="27">
        <f t="shared" si="138"/>
        <v>391.7627677100495</v>
      </c>
      <c r="AG119" s="28">
        <f t="shared" si="139"/>
        <v>0.70785394126738799</v>
      </c>
      <c r="AH119" s="27">
        <f t="shared" si="140"/>
        <v>277.31081916537875</v>
      </c>
      <c r="AI119" s="28">
        <f t="shared" si="165"/>
        <v>0.3</v>
      </c>
      <c r="AJ119" s="28">
        <f t="shared" si="173"/>
        <v>10.936654367697962</v>
      </c>
      <c r="AK119" s="28">
        <f t="shared" si="174"/>
        <v>1.1390790367228607</v>
      </c>
      <c r="AL119" s="28">
        <f t="shared" si="175"/>
        <v>1.013080265757788</v>
      </c>
      <c r="AM119" s="28">
        <f t="shared" si="141"/>
        <v>10.026900729562133</v>
      </c>
      <c r="AN119" s="29">
        <f t="shared" si="176"/>
        <v>129.748095440534</v>
      </c>
      <c r="AO119" s="30">
        <f t="shared" si="177"/>
        <v>2.4200954112078079E-4</v>
      </c>
      <c r="AP119" s="29">
        <f t="shared" si="178"/>
        <v>-1.4493326168124186E-4</v>
      </c>
      <c r="AQ119" s="31">
        <f t="shared" si="179"/>
        <v>-2.6894426122759269E-4</v>
      </c>
    </row>
    <row r="120" spans="1:43" x14ac:dyDescent="0.3">
      <c r="A120" s="29">
        <f t="shared" si="167"/>
        <v>103</v>
      </c>
      <c r="B120" s="31">
        <f t="shared" si="168"/>
        <v>20.005668254988439</v>
      </c>
      <c r="C120" s="31">
        <f t="shared" si="163"/>
        <v>-7.8809241718932102</v>
      </c>
      <c r="D120" s="42">
        <f t="shared" si="180"/>
        <v>2</v>
      </c>
      <c r="E120" s="18">
        <f t="shared" si="181"/>
        <v>2E-3</v>
      </c>
      <c r="F120" s="18">
        <f t="shared" si="128"/>
        <v>50</v>
      </c>
      <c r="G120" s="18">
        <f t="shared" si="129"/>
        <v>0.05</v>
      </c>
      <c r="H120" s="18">
        <f t="shared" si="130"/>
        <v>3.1415926535897936E-4</v>
      </c>
      <c r="I120" s="18">
        <f t="shared" si="131"/>
        <v>0.5</v>
      </c>
      <c r="J120" s="19">
        <f t="shared" si="169"/>
        <v>107.6021539368956</v>
      </c>
      <c r="K120" s="19">
        <f t="shared" si="182"/>
        <v>1</v>
      </c>
      <c r="L120" s="19">
        <f t="shared" si="183"/>
        <v>1E-3</v>
      </c>
      <c r="M120" s="19">
        <f t="shared" si="132"/>
        <v>1.076021539368956E-4</v>
      </c>
      <c r="N120" s="19">
        <f t="shared" si="133"/>
        <v>0.10760215393689559</v>
      </c>
      <c r="O120" s="33">
        <f t="shared" si="184"/>
        <v>0</v>
      </c>
      <c r="P120" s="20">
        <f t="shared" si="170"/>
        <v>0</v>
      </c>
      <c r="Q120" s="21">
        <f t="shared" si="171"/>
        <v>0</v>
      </c>
      <c r="R120" s="22">
        <f t="shared" si="185"/>
        <v>20</v>
      </c>
      <c r="S120" s="22">
        <f t="shared" si="134"/>
        <v>293.14999999999998</v>
      </c>
      <c r="T120" s="23">
        <f t="shared" si="164"/>
        <v>-1.0049155384832935E-5</v>
      </c>
      <c r="U120" s="24">
        <f t="shared" si="135"/>
        <v>-1.0049155384832935E-2</v>
      </c>
      <c r="V120" s="25">
        <f t="shared" si="172"/>
        <v>9.7552998552062669E-5</v>
      </c>
      <c r="W120" s="26">
        <f t="shared" si="136"/>
        <v>9.7552998552062675E-2</v>
      </c>
      <c r="X120" s="15">
        <f t="shared" si="186"/>
        <v>3</v>
      </c>
      <c r="Y120" s="15">
        <f t="shared" si="187"/>
        <v>20</v>
      </c>
      <c r="Z120" s="15">
        <f t="shared" si="188"/>
        <v>293.14999999999998</v>
      </c>
      <c r="AA120" s="15">
        <v>1.821E-5</v>
      </c>
      <c r="AB120" s="15">
        <v>1.1890000000000001</v>
      </c>
      <c r="AC120" s="15">
        <f t="shared" si="137"/>
        <v>1.531539108494533E-5</v>
      </c>
      <c r="AD120" s="15">
        <v>1006</v>
      </c>
      <c r="AE120" s="15">
        <v>2.588E-2</v>
      </c>
      <c r="AF120" s="27">
        <f t="shared" si="138"/>
        <v>391.7627677100495</v>
      </c>
      <c r="AG120" s="28">
        <f t="shared" si="139"/>
        <v>0.70785394126738799</v>
      </c>
      <c r="AH120" s="27">
        <f t="shared" si="140"/>
        <v>277.31081916537875</v>
      </c>
      <c r="AI120" s="28">
        <f t="shared" si="165"/>
        <v>0.3</v>
      </c>
      <c r="AJ120" s="28">
        <f t="shared" si="173"/>
        <v>10.936654367697962</v>
      </c>
      <c r="AK120" s="28">
        <f t="shared" si="174"/>
        <v>1.1390790367228607</v>
      </c>
      <c r="AL120" s="28">
        <f t="shared" si="175"/>
        <v>1.013080265757788</v>
      </c>
      <c r="AM120" s="28">
        <f t="shared" si="141"/>
        <v>10.026900729562133</v>
      </c>
      <c r="AN120" s="29">
        <f t="shared" si="176"/>
        <v>129.748095440534</v>
      </c>
      <c r="AO120" s="30">
        <f t="shared" si="177"/>
        <v>2.3104695177348565E-4</v>
      </c>
      <c r="AP120" s="29">
        <f t="shared" si="178"/>
        <v>-1.3349395322142298E-4</v>
      </c>
      <c r="AQ120" s="31">
        <f t="shared" si="179"/>
        <v>-2.4771699892084284E-4</v>
      </c>
    </row>
    <row r="121" spans="1:43" x14ac:dyDescent="0.3">
      <c r="A121" s="29">
        <f t="shared" si="167"/>
        <v>104</v>
      </c>
      <c r="B121" s="31">
        <f t="shared" si="168"/>
        <v>20.005420537989519</v>
      </c>
      <c r="C121" s="31">
        <f t="shared" si="163"/>
        <v>-7.9256104094999467</v>
      </c>
      <c r="D121" s="42">
        <f t="shared" si="180"/>
        <v>2</v>
      </c>
      <c r="E121" s="18">
        <f t="shared" si="181"/>
        <v>2E-3</v>
      </c>
      <c r="F121" s="18">
        <f t="shared" si="128"/>
        <v>50</v>
      </c>
      <c r="G121" s="18">
        <f t="shared" si="129"/>
        <v>0.05</v>
      </c>
      <c r="H121" s="18">
        <f t="shared" si="130"/>
        <v>3.1415926535897936E-4</v>
      </c>
      <c r="I121" s="18">
        <f t="shared" si="131"/>
        <v>0.5</v>
      </c>
      <c r="J121" s="19">
        <f t="shared" si="169"/>
        <v>107.60205980443601</v>
      </c>
      <c r="K121" s="19">
        <f t="shared" si="182"/>
        <v>1</v>
      </c>
      <c r="L121" s="19">
        <f t="shared" si="183"/>
        <v>1E-3</v>
      </c>
      <c r="M121" s="19">
        <f t="shared" si="132"/>
        <v>1.0760205980443601E-4</v>
      </c>
      <c r="N121" s="19">
        <f t="shared" si="133"/>
        <v>0.10760205980443602</v>
      </c>
      <c r="O121" s="33">
        <f t="shared" si="184"/>
        <v>0</v>
      </c>
      <c r="P121" s="20">
        <f t="shared" si="170"/>
        <v>0</v>
      </c>
      <c r="Q121" s="21">
        <f t="shared" si="171"/>
        <v>0</v>
      </c>
      <c r="R121" s="22">
        <f t="shared" si="185"/>
        <v>20</v>
      </c>
      <c r="S121" s="22">
        <f t="shared" si="134"/>
        <v>293.14999999999998</v>
      </c>
      <c r="T121" s="23">
        <f t="shared" si="164"/>
        <v>-9.6099698395196732E-6</v>
      </c>
      <c r="U121" s="24">
        <f t="shared" si="135"/>
        <v>-9.6099698395196737E-3</v>
      </c>
      <c r="V121" s="25">
        <f t="shared" si="172"/>
        <v>9.7992089964916342E-5</v>
      </c>
      <c r="W121" s="26">
        <f t="shared" si="136"/>
        <v>9.7992089964916346E-2</v>
      </c>
      <c r="X121" s="15">
        <f t="shared" si="186"/>
        <v>3</v>
      </c>
      <c r="Y121" s="15">
        <f t="shared" si="187"/>
        <v>20</v>
      </c>
      <c r="Z121" s="15">
        <f t="shared" si="188"/>
        <v>293.14999999999998</v>
      </c>
      <c r="AA121" s="15">
        <v>1.821E-5</v>
      </c>
      <c r="AB121" s="15">
        <v>1.1890000000000001</v>
      </c>
      <c r="AC121" s="15">
        <f t="shared" si="137"/>
        <v>1.531539108494533E-5</v>
      </c>
      <c r="AD121" s="15">
        <v>1006</v>
      </c>
      <c r="AE121" s="15">
        <v>2.588E-2</v>
      </c>
      <c r="AF121" s="27">
        <f t="shared" si="138"/>
        <v>391.7627677100495</v>
      </c>
      <c r="AG121" s="28">
        <f t="shared" si="139"/>
        <v>0.70785394126738799</v>
      </c>
      <c r="AH121" s="27">
        <f t="shared" si="140"/>
        <v>277.31081916537875</v>
      </c>
      <c r="AI121" s="28">
        <f t="shared" si="165"/>
        <v>0.3</v>
      </c>
      <c r="AJ121" s="28">
        <f t="shared" si="173"/>
        <v>10.936654367697962</v>
      </c>
      <c r="AK121" s="28">
        <f t="shared" si="174"/>
        <v>1.1390790367228607</v>
      </c>
      <c r="AL121" s="28">
        <f t="shared" si="175"/>
        <v>1.013080265757788</v>
      </c>
      <c r="AM121" s="28">
        <f t="shared" si="141"/>
        <v>10.026900729562133</v>
      </c>
      <c r="AN121" s="29">
        <f t="shared" si="176"/>
        <v>129.748095440534</v>
      </c>
      <c r="AO121" s="30">
        <f t="shared" si="177"/>
        <v>2.2094961888712022E-4</v>
      </c>
      <c r="AP121" s="29">
        <f t="shared" si="178"/>
        <v>-1.2295752892220387E-4</v>
      </c>
      <c r="AQ121" s="31">
        <f t="shared" si="179"/>
        <v>-2.281651664687019E-4</v>
      </c>
    </row>
    <row r="122" spans="1:43" x14ac:dyDescent="0.3">
      <c r="A122" s="29">
        <f t="shared" si="167"/>
        <v>105</v>
      </c>
      <c r="B122" s="31">
        <f t="shared" si="168"/>
        <v>20.00519237282305</v>
      </c>
      <c r="C122" s="31">
        <f t="shared" si="163"/>
        <v>-7.968614696047581</v>
      </c>
      <c r="D122" s="42">
        <f t="shared" si="180"/>
        <v>2</v>
      </c>
      <c r="E122" s="18">
        <f t="shared" si="181"/>
        <v>2E-3</v>
      </c>
      <c r="F122" s="18">
        <f t="shared" si="128"/>
        <v>50</v>
      </c>
      <c r="G122" s="18">
        <f t="shared" si="129"/>
        <v>0.05</v>
      </c>
      <c r="H122" s="18">
        <f t="shared" si="130"/>
        <v>3.1415926535897936E-4</v>
      </c>
      <c r="I122" s="18">
        <f t="shared" si="131"/>
        <v>0.5</v>
      </c>
      <c r="J122" s="19">
        <f t="shared" si="169"/>
        <v>107.60197310167275</v>
      </c>
      <c r="K122" s="19">
        <f t="shared" si="182"/>
        <v>1</v>
      </c>
      <c r="L122" s="19">
        <f t="shared" si="183"/>
        <v>1E-3</v>
      </c>
      <c r="M122" s="19">
        <f t="shared" si="132"/>
        <v>1.0760197310167276E-4</v>
      </c>
      <c r="N122" s="19">
        <f t="shared" si="133"/>
        <v>0.10760197310167276</v>
      </c>
      <c r="O122" s="33">
        <f t="shared" si="184"/>
        <v>0</v>
      </c>
      <c r="P122" s="20">
        <f t="shared" si="170"/>
        <v>0</v>
      </c>
      <c r="Q122" s="21">
        <f t="shared" si="171"/>
        <v>0</v>
      </c>
      <c r="R122" s="22">
        <f t="shared" si="185"/>
        <v>20</v>
      </c>
      <c r="S122" s="22">
        <f t="shared" si="134"/>
        <v>293.14999999999998</v>
      </c>
      <c r="T122" s="23">
        <f t="shared" si="164"/>
        <v>-9.2054493605995887E-6</v>
      </c>
      <c r="U122" s="24">
        <f t="shared" si="135"/>
        <v>-9.2054493605995893E-3</v>
      </c>
      <c r="V122" s="25">
        <f t="shared" si="172"/>
        <v>9.8396523741073173E-5</v>
      </c>
      <c r="W122" s="26">
        <f t="shared" si="136"/>
        <v>9.8396523741073175E-2</v>
      </c>
      <c r="X122" s="15">
        <f t="shared" si="186"/>
        <v>3</v>
      </c>
      <c r="Y122" s="15">
        <f t="shared" si="187"/>
        <v>20</v>
      </c>
      <c r="Z122" s="15">
        <f t="shared" si="188"/>
        <v>293.14999999999998</v>
      </c>
      <c r="AA122" s="15">
        <v>1.821E-5</v>
      </c>
      <c r="AB122" s="15">
        <v>1.1890000000000001</v>
      </c>
      <c r="AC122" s="15">
        <f t="shared" si="137"/>
        <v>1.531539108494533E-5</v>
      </c>
      <c r="AD122" s="15">
        <v>1006</v>
      </c>
      <c r="AE122" s="15">
        <v>2.588E-2</v>
      </c>
      <c r="AF122" s="27">
        <f t="shared" si="138"/>
        <v>391.7627677100495</v>
      </c>
      <c r="AG122" s="28">
        <f t="shared" si="139"/>
        <v>0.70785394126738799</v>
      </c>
      <c r="AH122" s="27">
        <f t="shared" si="140"/>
        <v>277.31081916537875</v>
      </c>
      <c r="AI122" s="28">
        <f t="shared" si="165"/>
        <v>0.3</v>
      </c>
      <c r="AJ122" s="28">
        <f t="shared" si="173"/>
        <v>10.936654367697962</v>
      </c>
      <c r="AK122" s="28">
        <f t="shared" si="174"/>
        <v>1.1390790367228607</v>
      </c>
      <c r="AL122" s="28">
        <f t="shared" si="175"/>
        <v>1.013080265757788</v>
      </c>
      <c r="AM122" s="28">
        <f t="shared" si="141"/>
        <v>10.026900729562133</v>
      </c>
      <c r="AN122" s="29">
        <f t="shared" si="176"/>
        <v>129.748095440534</v>
      </c>
      <c r="AO122" s="30">
        <f t="shared" si="177"/>
        <v>2.1164924931640845E-4</v>
      </c>
      <c r="AP122" s="29">
        <f t="shared" si="178"/>
        <v>-1.1325272557533528E-4</v>
      </c>
      <c r="AQ122" s="31">
        <f t="shared" si="179"/>
        <v>-2.1015652486217377E-4</v>
      </c>
    </row>
    <row r="123" spans="1:43" x14ac:dyDescent="0.3">
      <c r="A123" s="29">
        <f t="shared" si="167"/>
        <v>106</v>
      </c>
      <c r="B123" s="31">
        <f t="shared" si="168"/>
        <v>20.004982216298188</v>
      </c>
      <c r="C123" s="31">
        <f t="shared" si="163"/>
        <v>-8.0099306482517783</v>
      </c>
      <c r="D123" s="42">
        <f t="shared" si="180"/>
        <v>2</v>
      </c>
      <c r="E123" s="18">
        <f t="shared" si="181"/>
        <v>2E-3</v>
      </c>
      <c r="F123" s="18">
        <f t="shared" si="128"/>
        <v>50</v>
      </c>
      <c r="G123" s="18">
        <f t="shared" si="129"/>
        <v>0.05</v>
      </c>
      <c r="H123" s="18">
        <f t="shared" si="130"/>
        <v>3.1415926535897936E-4</v>
      </c>
      <c r="I123" s="18">
        <f t="shared" si="131"/>
        <v>0.5</v>
      </c>
      <c r="J123" s="19">
        <f t="shared" si="169"/>
        <v>107.60189324219331</v>
      </c>
      <c r="K123" s="19">
        <f t="shared" si="182"/>
        <v>1</v>
      </c>
      <c r="L123" s="19">
        <f t="shared" si="183"/>
        <v>1E-3</v>
      </c>
      <c r="M123" s="19">
        <f t="shared" si="132"/>
        <v>1.0760189324219331E-4</v>
      </c>
      <c r="N123" s="19">
        <f t="shared" si="133"/>
        <v>0.10760189324219331</v>
      </c>
      <c r="O123" s="33">
        <f t="shared" si="184"/>
        <v>0</v>
      </c>
      <c r="P123" s="20">
        <f t="shared" si="170"/>
        <v>0</v>
      </c>
      <c r="Q123" s="21">
        <f t="shared" si="171"/>
        <v>0</v>
      </c>
      <c r="R123" s="22">
        <f t="shared" si="185"/>
        <v>20</v>
      </c>
      <c r="S123" s="22">
        <f t="shared" si="134"/>
        <v>293.14999999999998</v>
      </c>
      <c r="T123" s="23">
        <f t="shared" si="164"/>
        <v>-8.832857747479944E-6</v>
      </c>
      <c r="U123" s="24">
        <f t="shared" si="135"/>
        <v>-8.8328577474799438E-3</v>
      </c>
      <c r="V123" s="25">
        <f t="shared" si="172"/>
        <v>9.8769035494713359E-5</v>
      </c>
      <c r="W123" s="26">
        <f t="shared" si="136"/>
        <v>9.8769035494713359E-2</v>
      </c>
      <c r="X123" s="15">
        <f t="shared" si="186"/>
        <v>3</v>
      </c>
      <c r="Y123" s="15">
        <f t="shared" si="187"/>
        <v>20</v>
      </c>
      <c r="Z123" s="15">
        <f t="shared" si="188"/>
        <v>293.14999999999998</v>
      </c>
      <c r="AA123" s="15">
        <v>1.821E-5</v>
      </c>
      <c r="AB123" s="15">
        <v>1.1890000000000001</v>
      </c>
      <c r="AC123" s="15">
        <f t="shared" si="137"/>
        <v>1.531539108494533E-5</v>
      </c>
      <c r="AD123" s="15">
        <v>1006</v>
      </c>
      <c r="AE123" s="15">
        <v>2.588E-2</v>
      </c>
      <c r="AF123" s="27">
        <f t="shared" si="138"/>
        <v>391.7627677100495</v>
      </c>
      <c r="AG123" s="28">
        <f t="shared" si="139"/>
        <v>0.70785394126738799</v>
      </c>
      <c r="AH123" s="27">
        <f t="shared" si="140"/>
        <v>277.31081916537875</v>
      </c>
      <c r="AI123" s="28">
        <f t="shared" si="165"/>
        <v>0.3</v>
      </c>
      <c r="AJ123" s="28">
        <f t="shared" si="173"/>
        <v>10.936654367697962</v>
      </c>
      <c r="AK123" s="28">
        <f t="shared" si="174"/>
        <v>1.1390790367228607</v>
      </c>
      <c r="AL123" s="28">
        <f t="shared" si="175"/>
        <v>1.013080265757788</v>
      </c>
      <c r="AM123" s="28">
        <f t="shared" si="141"/>
        <v>10.026900729562133</v>
      </c>
      <c r="AN123" s="29">
        <f t="shared" si="176"/>
        <v>129.748095440534</v>
      </c>
      <c r="AO123" s="30">
        <f t="shared" si="177"/>
        <v>2.0308294018536106E-4</v>
      </c>
      <c r="AP123" s="29">
        <f t="shared" si="178"/>
        <v>-1.043139046906477E-4</v>
      </c>
      <c r="AQ123" s="31">
        <f t="shared" si="179"/>
        <v>-1.9356927255589917E-4</v>
      </c>
    </row>
    <row r="124" spans="1:43" x14ac:dyDescent="0.3">
      <c r="A124" s="29">
        <f t="shared" si="167"/>
        <v>107</v>
      </c>
      <c r="B124" s="31">
        <f t="shared" si="168"/>
        <v>20.004788647025631</v>
      </c>
      <c r="C124" s="31">
        <f t="shared" si="163"/>
        <v>-8.0495575666749719</v>
      </c>
      <c r="D124" s="42">
        <f t="shared" si="180"/>
        <v>2</v>
      </c>
      <c r="E124" s="18">
        <f t="shared" si="181"/>
        <v>2E-3</v>
      </c>
      <c r="F124" s="18">
        <f t="shared" si="128"/>
        <v>50</v>
      </c>
      <c r="G124" s="18">
        <f t="shared" si="129"/>
        <v>0.05</v>
      </c>
      <c r="H124" s="18">
        <f t="shared" si="130"/>
        <v>3.1415926535897936E-4</v>
      </c>
      <c r="I124" s="18">
        <f t="shared" si="131"/>
        <v>0.5</v>
      </c>
      <c r="J124" s="19">
        <f t="shared" si="169"/>
        <v>107.60181968586974</v>
      </c>
      <c r="K124" s="19">
        <f t="shared" si="182"/>
        <v>1</v>
      </c>
      <c r="L124" s="19">
        <f t="shared" si="183"/>
        <v>1E-3</v>
      </c>
      <c r="M124" s="19">
        <f t="shared" si="132"/>
        <v>1.0760181968586973E-4</v>
      </c>
      <c r="N124" s="19">
        <f t="shared" si="133"/>
        <v>0.10760181968586974</v>
      </c>
      <c r="O124" s="33">
        <f t="shared" si="184"/>
        <v>0</v>
      </c>
      <c r="P124" s="20">
        <f t="shared" si="170"/>
        <v>0</v>
      </c>
      <c r="Q124" s="21">
        <f t="shared" si="171"/>
        <v>0</v>
      </c>
      <c r="R124" s="22">
        <f t="shared" si="185"/>
        <v>20</v>
      </c>
      <c r="S124" s="22">
        <f t="shared" si="134"/>
        <v>293.14999999999998</v>
      </c>
      <c r="T124" s="23">
        <f t="shared" si="164"/>
        <v>-8.4896747862632443E-6</v>
      </c>
      <c r="U124" s="24">
        <f t="shared" si="135"/>
        <v>-8.4896747862632446E-3</v>
      </c>
      <c r="V124" s="25">
        <f t="shared" si="172"/>
        <v>9.9112144899606483E-5</v>
      </c>
      <c r="W124" s="26">
        <f t="shared" si="136"/>
        <v>9.9112144899606486E-2</v>
      </c>
      <c r="X124" s="15">
        <f t="shared" si="186"/>
        <v>3</v>
      </c>
      <c r="Y124" s="15">
        <f t="shared" si="187"/>
        <v>20</v>
      </c>
      <c r="Z124" s="15">
        <f t="shared" si="188"/>
        <v>293.14999999999998</v>
      </c>
      <c r="AA124" s="15">
        <v>1.821E-5</v>
      </c>
      <c r="AB124" s="15">
        <v>1.1890000000000001</v>
      </c>
      <c r="AC124" s="15">
        <f t="shared" si="137"/>
        <v>1.531539108494533E-5</v>
      </c>
      <c r="AD124" s="15">
        <v>1006</v>
      </c>
      <c r="AE124" s="15">
        <v>2.588E-2</v>
      </c>
      <c r="AF124" s="27">
        <f t="shared" si="138"/>
        <v>391.7627677100495</v>
      </c>
      <c r="AG124" s="28">
        <f t="shared" si="139"/>
        <v>0.70785394126738799</v>
      </c>
      <c r="AH124" s="27">
        <f t="shared" si="140"/>
        <v>277.31081916537875</v>
      </c>
      <c r="AI124" s="28">
        <f t="shared" si="165"/>
        <v>0.3</v>
      </c>
      <c r="AJ124" s="28">
        <f t="shared" si="173"/>
        <v>10.936654367697962</v>
      </c>
      <c r="AK124" s="28">
        <f t="shared" si="174"/>
        <v>1.1390790367228607</v>
      </c>
      <c r="AL124" s="28">
        <f t="shared" si="175"/>
        <v>1.013080265757788</v>
      </c>
      <c r="AM124" s="28">
        <f t="shared" si="141"/>
        <v>10.026900729562133</v>
      </c>
      <c r="AN124" s="29">
        <f t="shared" si="176"/>
        <v>129.748095440534</v>
      </c>
      <c r="AO124" s="30">
        <f t="shared" si="177"/>
        <v>1.9519275343959528E-4</v>
      </c>
      <c r="AP124" s="29">
        <f t="shared" si="178"/>
        <v>-9.6080608539988801E-5</v>
      </c>
      <c r="AQ124" s="31">
        <f t="shared" si="179"/>
        <v>-1.7829122164459804E-4</v>
      </c>
    </row>
    <row r="125" spans="1:43" x14ac:dyDescent="0.3">
      <c r="A125" s="29">
        <f t="shared" si="167"/>
        <v>108</v>
      </c>
      <c r="B125" s="31">
        <f t="shared" si="168"/>
        <v>20.004610355803987</v>
      </c>
      <c r="C125" s="31">
        <f t="shared" si="163"/>
        <v>-8.0875004451459009</v>
      </c>
      <c r="D125" s="42">
        <f t="shared" si="180"/>
        <v>2</v>
      </c>
      <c r="E125" s="18">
        <f t="shared" si="181"/>
        <v>2E-3</v>
      </c>
      <c r="F125" s="18">
        <f t="shared" si="128"/>
        <v>50</v>
      </c>
      <c r="G125" s="18">
        <f t="shared" si="129"/>
        <v>0.05</v>
      </c>
      <c r="H125" s="18">
        <f t="shared" si="130"/>
        <v>3.1415926535897936E-4</v>
      </c>
      <c r="I125" s="18">
        <f t="shared" si="131"/>
        <v>0.5</v>
      </c>
      <c r="J125" s="19">
        <f t="shared" si="169"/>
        <v>107.60175193520551</v>
      </c>
      <c r="K125" s="19">
        <f t="shared" si="182"/>
        <v>1</v>
      </c>
      <c r="L125" s="19">
        <f t="shared" si="183"/>
        <v>1E-3</v>
      </c>
      <c r="M125" s="19">
        <f t="shared" si="132"/>
        <v>1.0760175193520551E-4</v>
      </c>
      <c r="N125" s="19">
        <f t="shared" si="133"/>
        <v>0.10760175193520551</v>
      </c>
      <c r="O125" s="33">
        <f t="shared" si="184"/>
        <v>0</v>
      </c>
      <c r="P125" s="20">
        <f t="shared" si="170"/>
        <v>0</v>
      </c>
      <c r="Q125" s="21">
        <f t="shared" si="171"/>
        <v>0</v>
      </c>
      <c r="R125" s="22">
        <f t="shared" si="185"/>
        <v>20</v>
      </c>
      <c r="S125" s="22">
        <f t="shared" si="134"/>
        <v>293.14999999999998</v>
      </c>
      <c r="T125" s="23">
        <f t="shared" si="164"/>
        <v>-8.1735791985201317E-6</v>
      </c>
      <c r="U125" s="24">
        <f t="shared" si="135"/>
        <v>-8.1735791985201312E-3</v>
      </c>
      <c r="V125" s="25">
        <f t="shared" si="172"/>
        <v>9.9428172736685372E-5</v>
      </c>
      <c r="W125" s="26">
        <f t="shared" si="136"/>
        <v>9.9428172736685375E-2</v>
      </c>
      <c r="X125" s="15">
        <f t="shared" si="186"/>
        <v>3</v>
      </c>
      <c r="Y125" s="15">
        <f t="shared" si="187"/>
        <v>20</v>
      </c>
      <c r="Z125" s="15">
        <f t="shared" si="188"/>
        <v>293.14999999999998</v>
      </c>
      <c r="AA125" s="15">
        <v>1.821E-5</v>
      </c>
      <c r="AB125" s="15">
        <v>1.1890000000000001</v>
      </c>
      <c r="AC125" s="15">
        <f t="shared" si="137"/>
        <v>1.531539108494533E-5</v>
      </c>
      <c r="AD125" s="15">
        <v>1006</v>
      </c>
      <c r="AE125" s="15">
        <v>2.588E-2</v>
      </c>
      <c r="AF125" s="27">
        <f t="shared" si="138"/>
        <v>391.7627677100495</v>
      </c>
      <c r="AG125" s="28">
        <f t="shared" si="139"/>
        <v>0.70785394126738799</v>
      </c>
      <c r="AH125" s="27">
        <f t="shared" si="140"/>
        <v>277.31081916537875</v>
      </c>
      <c r="AI125" s="28">
        <f t="shared" si="165"/>
        <v>0.3</v>
      </c>
      <c r="AJ125" s="28">
        <f t="shared" si="173"/>
        <v>10.936654367697962</v>
      </c>
      <c r="AK125" s="28">
        <f t="shared" si="174"/>
        <v>1.1390790367228607</v>
      </c>
      <c r="AL125" s="28">
        <f t="shared" si="175"/>
        <v>1.013080265757788</v>
      </c>
      <c r="AM125" s="28">
        <f t="shared" si="141"/>
        <v>10.026900729562133</v>
      </c>
      <c r="AN125" s="29">
        <f t="shared" si="176"/>
        <v>129.748095440534</v>
      </c>
      <c r="AO125" s="30">
        <f t="shared" si="177"/>
        <v>1.8792532397975844E-4</v>
      </c>
      <c r="AP125" s="29">
        <f t="shared" si="178"/>
        <v>-8.8497151243073068E-5</v>
      </c>
      <c r="AQ125" s="31">
        <f t="shared" si="179"/>
        <v>-1.6421903906475919E-4</v>
      </c>
    </row>
    <row r="126" spans="1:43" x14ac:dyDescent="0.3">
      <c r="A126" s="29">
        <f t="shared" si="167"/>
        <v>109</v>
      </c>
      <c r="B126" s="31">
        <f t="shared" si="168"/>
        <v>20.004446136764923</v>
      </c>
      <c r="C126" s="31">
        <f t="shared" si="163"/>
        <v>-8.1237699036743312</v>
      </c>
      <c r="D126" s="42">
        <f t="shared" si="180"/>
        <v>2</v>
      </c>
      <c r="E126" s="18">
        <f t="shared" si="181"/>
        <v>2E-3</v>
      </c>
      <c r="F126" s="18">
        <f t="shared" si="128"/>
        <v>50</v>
      </c>
      <c r="G126" s="18">
        <f t="shared" si="129"/>
        <v>0.05</v>
      </c>
      <c r="H126" s="18">
        <f t="shared" si="130"/>
        <v>3.1415926535897936E-4</v>
      </c>
      <c r="I126" s="18">
        <f t="shared" si="131"/>
        <v>0.5</v>
      </c>
      <c r="J126" s="19">
        <f t="shared" si="169"/>
        <v>107.60168953197066</v>
      </c>
      <c r="K126" s="19">
        <f t="shared" si="182"/>
        <v>1</v>
      </c>
      <c r="L126" s="19">
        <f t="shared" si="183"/>
        <v>1E-3</v>
      </c>
      <c r="M126" s="19">
        <f t="shared" si="132"/>
        <v>1.0760168953197065E-4</v>
      </c>
      <c r="N126" s="19">
        <f t="shared" si="133"/>
        <v>0.10760168953197065</v>
      </c>
      <c r="O126" s="33">
        <f t="shared" si="184"/>
        <v>0</v>
      </c>
      <c r="P126" s="20">
        <f t="shared" si="170"/>
        <v>0</v>
      </c>
      <c r="Q126" s="21">
        <f t="shared" si="171"/>
        <v>0</v>
      </c>
      <c r="R126" s="22">
        <f t="shared" si="185"/>
        <v>20</v>
      </c>
      <c r="S126" s="22">
        <f t="shared" si="134"/>
        <v>293.14999999999998</v>
      </c>
      <c r="T126" s="23">
        <f t="shared" si="164"/>
        <v>-7.8824329366073965E-6</v>
      </c>
      <c r="U126" s="24">
        <f t="shared" si="135"/>
        <v>-7.8824329366073958E-3</v>
      </c>
      <c r="V126" s="25">
        <f t="shared" si="172"/>
        <v>9.9719256595363255E-5</v>
      </c>
      <c r="W126" s="26">
        <f t="shared" si="136"/>
        <v>9.9719256595363251E-2</v>
      </c>
      <c r="X126" s="15">
        <f t="shared" si="186"/>
        <v>3</v>
      </c>
      <c r="Y126" s="15">
        <f t="shared" si="187"/>
        <v>20</v>
      </c>
      <c r="Z126" s="15">
        <f t="shared" si="188"/>
        <v>293.14999999999998</v>
      </c>
      <c r="AA126" s="15">
        <v>1.821E-5</v>
      </c>
      <c r="AB126" s="15">
        <v>1.1890000000000001</v>
      </c>
      <c r="AC126" s="15">
        <f t="shared" si="137"/>
        <v>1.531539108494533E-5</v>
      </c>
      <c r="AD126" s="15">
        <v>1006</v>
      </c>
      <c r="AE126" s="15">
        <v>2.588E-2</v>
      </c>
      <c r="AF126" s="27">
        <f t="shared" si="138"/>
        <v>391.7627677100495</v>
      </c>
      <c r="AG126" s="28">
        <f t="shared" si="139"/>
        <v>0.70785394126738799</v>
      </c>
      <c r="AH126" s="27">
        <f t="shared" si="140"/>
        <v>277.31081916537875</v>
      </c>
      <c r="AI126" s="28">
        <f t="shared" si="165"/>
        <v>0.3</v>
      </c>
      <c r="AJ126" s="28">
        <f t="shared" si="173"/>
        <v>10.936654367697962</v>
      </c>
      <c r="AK126" s="28">
        <f t="shared" si="174"/>
        <v>1.1390790367228607</v>
      </c>
      <c r="AL126" s="28">
        <f t="shared" si="175"/>
        <v>1.013080265757788</v>
      </c>
      <c r="AM126" s="28">
        <f t="shared" si="141"/>
        <v>10.026900729562133</v>
      </c>
      <c r="AN126" s="29">
        <f t="shared" si="176"/>
        <v>129.748095440534</v>
      </c>
      <c r="AO126" s="30">
        <f t="shared" si="177"/>
        <v>1.8123149872378364E-4</v>
      </c>
      <c r="AP126" s="29">
        <f t="shared" si="178"/>
        <v>-8.1512242128420383E-5</v>
      </c>
      <c r="AQ126" s="31">
        <f t="shared" si="179"/>
        <v>-1.5125754768734352E-4</v>
      </c>
    </row>
    <row r="127" spans="1:43" x14ac:dyDescent="0.3">
      <c r="A127" s="29">
        <f t="shared" si="167"/>
        <v>110</v>
      </c>
      <c r="B127" s="31">
        <f t="shared" si="168"/>
        <v>20.004294879217234</v>
      </c>
      <c r="C127" s="31">
        <f t="shared" si="163"/>
        <v>-8.1583820467585859</v>
      </c>
      <c r="D127" s="42">
        <f t="shared" si="180"/>
        <v>2</v>
      </c>
      <c r="E127" s="18">
        <f t="shared" si="181"/>
        <v>2E-3</v>
      </c>
      <c r="F127" s="18">
        <f t="shared" si="128"/>
        <v>50</v>
      </c>
      <c r="G127" s="18">
        <f t="shared" si="129"/>
        <v>0.05</v>
      </c>
      <c r="H127" s="18">
        <f t="shared" si="130"/>
        <v>3.1415926535897936E-4</v>
      </c>
      <c r="I127" s="18">
        <f t="shared" si="131"/>
        <v>0.5</v>
      </c>
      <c r="J127" s="19">
        <f t="shared" si="169"/>
        <v>107.60163205410255</v>
      </c>
      <c r="K127" s="19">
        <f t="shared" si="182"/>
        <v>1</v>
      </c>
      <c r="L127" s="19">
        <f t="shared" si="183"/>
        <v>1E-3</v>
      </c>
      <c r="M127" s="19">
        <f t="shared" si="132"/>
        <v>1.0760163205410255E-4</v>
      </c>
      <c r="N127" s="19">
        <f t="shared" si="133"/>
        <v>0.10760163205410256</v>
      </c>
      <c r="O127" s="33">
        <f t="shared" si="184"/>
        <v>0</v>
      </c>
      <c r="P127" s="20">
        <f t="shared" si="170"/>
        <v>0</v>
      </c>
      <c r="Q127" s="21">
        <f t="shared" si="171"/>
        <v>0</v>
      </c>
      <c r="R127" s="22">
        <f t="shared" si="185"/>
        <v>20</v>
      </c>
      <c r="S127" s="22">
        <f t="shared" si="134"/>
        <v>293.14999999999998</v>
      </c>
      <c r="T127" s="23">
        <f t="shared" si="164"/>
        <v>-7.6142667194443494E-6</v>
      </c>
      <c r="U127" s="24">
        <f t="shared" si="135"/>
        <v>-7.6142667194443493E-3</v>
      </c>
      <c r="V127" s="25">
        <f t="shared" si="172"/>
        <v>9.99873653346582E-5</v>
      </c>
      <c r="W127" s="26">
        <f t="shared" si="136"/>
        <v>9.9987365334658199E-2</v>
      </c>
      <c r="X127" s="15">
        <f t="shared" si="186"/>
        <v>3</v>
      </c>
      <c r="Y127" s="15">
        <f t="shared" si="187"/>
        <v>20</v>
      </c>
      <c r="Z127" s="15">
        <f t="shared" si="188"/>
        <v>293.14999999999998</v>
      </c>
      <c r="AA127" s="15">
        <v>1.821E-5</v>
      </c>
      <c r="AB127" s="15">
        <v>1.1890000000000001</v>
      </c>
      <c r="AC127" s="15">
        <f t="shared" si="137"/>
        <v>1.531539108494533E-5</v>
      </c>
      <c r="AD127" s="15">
        <v>1006</v>
      </c>
      <c r="AE127" s="15">
        <v>2.588E-2</v>
      </c>
      <c r="AF127" s="27">
        <f t="shared" si="138"/>
        <v>391.7627677100495</v>
      </c>
      <c r="AG127" s="28">
        <f t="shared" si="139"/>
        <v>0.70785394126738799</v>
      </c>
      <c r="AH127" s="27">
        <f t="shared" si="140"/>
        <v>277.31081916537875</v>
      </c>
      <c r="AI127" s="28">
        <f t="shared" si="165"/>
        <v>0.3</v>
      </c>
      <c r="AJ127" s="28">
        <f t="shared" si="173"/>
        <v>10.936654367697962</v>
      </c>
      <c r="AK127" s="28">
        <f t="shared" si="174"/>
        <v>1.1390790367228607</v>
      </c>
      <c r="AL127" s="28">
        <f t="shared" si="175"/>
        <v>1.013080265757788</v>
      </c>
      <c r="AM127" s="28">
        <f t="shared" si="141"/>
        <v>10.026900729562133</v>
      </c>
      <c r="AN127" s="29">
        <f t="shared" si="176"/>
        <v>129.748095440534</v>
      </c>
      <c r="AO127" s="30">
        <f t="shared" si="177"/>
        <v>1.7506600415843779E-4</v>
      </c>
      <c r="AP127" s="29">
        <f t="shared" si="178"/>
        <v>-7.5078638823779589E-5</v>
      </c>
      <c r="AQ127" s="31">
        <f t="shared" si="179"/>
        <v>-1.3931908257777123E-4</v>
      </c>
    </row>
    <row r="128" spans="1:43" s="96" customFormat="1" x14ac:dyDescent="0.3">
      <c r="A128" s="90">
        <f t="shared" si="167"/>
        <v>111</v>
      </c>
      <c r="B128" s="91">
        <f t="shared" ref="B128:B191" si="189">B127+AQ127</f>
        <v>20.004155560134656</v>
      </c>
      <c r="C128" s="91">
        <f t="shared" ref="C128:C191" si="190">LN((B128-$S$4)/$A$11)</f>
        <v>-8.1913582510781442</v>
      </c>
      <c r="D128" s="92">
        <f t="shared" si="180"/>
        <v>2</v>
      </c>
      <c r="E128" s="93">
        <f t="shared" si="181"/>
        <v>2E-3</v>
      </c>
      <c r="F128" s="93">
        <f t="shared" si="128"/>
        <v>50</v>
      </c>
      <c r="G128" s="93">
        <f t="shared" si="129"/>
        <v>0.05</v>
      </c>
      <c r="H128" s="93">
        <f t="shared" si="130"/>
        <v>3.1415926535897936E-4</v>
      </c>
      <c r="I128" s="93">
        <f t="shared" si="131"/>
        <v>0.5</v>
      </c>
      <c r="J128" s="93">
        <f t="shared" ref="J128:J191" si="191">100+0.38*B128</f>
        <v>107.60157911285117</v>
      </c>
      <c r="K128" s="93">
        <f t="shared" si="182"/>
        <v>1</v>
      </c>
      <c r="L128" s="93">
        <f t="shared" si="183"/>
        <v>1E-3</v>
      </c>
      <c r="M128" s="93">
        <f t="shared" ref="M128:M191" si="192">L128^2*J128</f>
        <v>1.0760157911285117E-4</v>
      </c>
      <c r="N128" s="93">
        <f t="shared" ref="N128:N191" si="193">1000*M128</f>
        <v>0.10760157911285116</v>
      </c>
      <c r="O128" s="93">
        <f t="shared" si="184"/>
        <v>0</v>
      </c>
      <c r="P128" s="94">
        <f t="shared" ref="P128:P191" si="194">O128*I128*E128*G128</f>
        <v>0</v>
      </c>
      <c r="Q128" s="91">
        <f t="shared" ref="Q128:Q191" si="195">1000*P128</f>
        <v>0</v>
      </c>
      <c r="R128" s="93">
        <f t="shared" si="185"/>
        <v>20</v>
      </c>
      <c r="S128" s="93">
        <f t="shared" ref="S128:S191" si="196">R128+273.15</f>
        <v>293.14999999999998</v>
      </c>
      <c r="T128" s="23">
        <f t="shared" si="164"/>
        <v>-7.3672667093384075E-6</v>
      </c>
      <c r="U128" s="91">
        <f t="shared" ref="U128:U191" si="197">1000*T128</f>
        <v>-7.3672667093384074E-3</v>
      </c>
      <c r="V128" s="94">
        <f t="shared" ref="V128:V191" si="198">M128+P128+T128</f>
        <v>1.0023431240351276E-4</v>
      </c>
      <c r="W128" s="91">
        <f t="shared" ref="W128:W191" si="199">1000*V128</f>
        <v>0.10023431240351276</v>
      </c>
      <c r="X128" s="93">
        <f t="shared" si="186"/>
        <v>3</v>
      </c>
      <c r="Y128" s="93">
        <f t="shared" si="187"/>
        <v>20</v>
      </c>
      <c r="Z128" s="93">
        <f t="shared" si="188"/>
        <v>293.14999999999998</v>
      </c>
      <c r="AA128" s="93">
        <v>1.821E-5</v>
      </c>
      <c r="AB128" s="93">
        <v>1.1890000000000001</v>
      </c>
      <c r="AC128" s="93">
        <f t="shared" ref="AC128:AC191" si="200">AA128/AB128</f>
        <v>1.531539108494533E-5</v>
      </c>
      <c r="AD128" s="93">
        <v>1006</v>
      </c>
      <c r="AE128" s="93">
        <v>2.588E-2</v>
      </c>
      <c r="AF128" s="90">
        <f t="shared" ref="AF128:AF191" si="201">X128*E128/AC128</f>
        <v>391.7627677100495</v>
      </c>
      <c r="AG128" s="91">
        <f t="shared" ref="AG128:AG191" si="202">AA128*AD128/AE128</f>
        <v>0.70785394126738799</v>
      </c>
      <c r="AH128" s="90">
        <f t="shared" ref="AH128:AH191" si="203">AF128*AG128</f>
        <v>277.31081916537875</v>
      </c>
      <c r="AI128" s="28">
        <f t="shared" si="165"/>
        <v>0.3</v>
      </c>
      <c r="AJ128" s="91">
        <f t="shared" ref="AJ128:AJ191" si="204">0.62*AF128^(1/2)*AG128^(1/3)</f>
        <v>10.936654367697962</v>
      </c>
      <c r="AK128" s="91">
        <f t="shared" ref="AK128:AK191" si="205">(1+(0.4/AG128)^(2/3))^(1/4)</f>
        <v>1.1390790367228607</v>
      </c>
      <c r="AL128" s="91">
        <f t="shared" ref="AL128:AL191" si="206">(1+(AF128/282000)^(5/8))^(4/5)</f>
        <v>1.013080265757788</v>
      </c>
      <c r="AM128" s="91">
        <f t="shared" ref="AM128:AM191" si="207">AI128+(AJ128/AK128)*AL128</f>
        <v>10.026900729562133</v>
      </c>
      <c r="AN128" s="90">
        <f t="shared" ref="AN128:AN191" si="208">AM128*AE128/E128</f>
        <v>129.748095440534</v>
      </c>
      <c r="AO128" s="95">
        <f t="shared" ref="AO128:AO191" si="209">AN128*H128*(B128-Y128)</f>
        <v>1.6938714013076375E-4</v>
      </c>
      <c r="AP128" s="90">
        <f t="shared" ref="AP128:AP191" si="210">V128-AO128</f>
        <v>-6.9152827727250989E-5</v>
      </c>
      <c r="AQ128" s="91">
        <f t="shared" ref="AQ128:AQ191" si="211">AP128*$A$8/$E$9</f>
        <v>-1.2832289806468631E-4</v>
      </c>
    </row>
    <row r="129" spans="1:43" x14ac:dyDescent="0.3">
      <c r="A129" s="29">
        <f t="shared" si="167"/>
        <v>112</v>
      </c>
      <c r="B129" s="31">
        <f t="shared" si="189"/>
        <v>20.004027237236592</v>
      </c>
      <c r="C129" s="31">
        <f t="shared" si="190"/>
        <v>-8.2227248884548558</v>
      </c>
      <c r="D129" s="42">
        <f t="shared" si="180"/>
        <v>2</v>
      </c>
      <c r="E129" s="18">
        <f t="shared" si="181"/>
        <v>2E-3</v>
      </c>
      <c r="F129" s="18">
        <f t="shared" si="128"/>
        <v>50</v>
      </c>
      <c r="G129" s="18">
        <f t="shared" si="129"/>
        <v>0.05</v>
      </c>
      <c r="H129" s="18">
        <f t="shared" si="130"/>
        <v>3.1415926535897936E-4</v>
      </c>
      <c r="I129" s="18">
        <f t="shared" si="131"/>
        <v>0.5</v>
      </c>
      <c r="J129" s="19">
        <f t="shared" si="191"/>
        <v>107.6015303501499</v>
      </c>
      <c r="K129" s="19">
        <f t="shared" si="182"/>
        <v>1</v>
      </c>
      <c r="L129" s="19">
        <f>L128</f>
        <v>1E-3</v>
      </c>
      <c r="M129" s="19">
        <f>L129^2*J129</f>
        <v>1.0760153035014989E-4</v>
      </c>
      <c r="N129" s="19">
        <f>1000*M129</f>
        <v>0.1076015303501499</v>
      </c>
      <c r="O129" s="33">
        <f>O128</f>
        <v>0</v>
      </c>
      <c r="P129" s="20">
        <f>O129*I129*E129*G129</f>
        <v>0</v>
      </c>
      <c r="Q129" s="21">
        <f>1000*P129</f>
        <v>0</v>
      </c>
      <c r="R129" s="22">
        <f>R128</f>
        <v>20</v>
      </c>
      <c r="S129" s="22">
        <f>R129+273.15</f>
        <v>293.14999999999998</v>
      </c>
      <c r="T129" s="23">
        <f t="shared" si="164"/>
        <v>-7.1397622416416075E-6</v>
      </c>
      <c r="U129" s="24">
        <f>1000*T129</f>
        <v>-7.1397622416416078E-3</v>
      </c>
      <c r="V129" s="25">
        <f t="shared" si="198"/>
        <v>1.0046176810850829E-4</v>
      </c>
      <c r="W129" s="26">
        <f t="shared" si="199"/>
        <v>0.10046176810850829</v>
      </c>
      <c r="X129" s="15">
        <f t="shared" si="186"/>
        <v>3</v>
      </c>
      <c r="Y129" s="15">
        <f t="shared" si="187"/>
        <v>20</v>
      </c>
      <c r="Z129" s="15">
        <f t="shared" si="188"/>
        <v>293.14999999999998</v>
      </c>
      <c r="AA129" s="15">
        <v>1.821E-5</v>
      </c>
      <c r="AB129" s="15">
        <v>1.1890000000000001</v>
      </c>
      <c r="AC129" s="15">
        <f t="shared" si="200"/>
        <v>1.531539108494533E-5</v>
      </c>
      <c r="AD129" s="15">
        <v>1006</v>
      </c>
      <c r="AE129" s="15">
        <v>2.588E-2</v>
      </c>
      <c r="AF129" s="27">
        <f t="shared" si="201"/>
        <v>391.7627677100495</v>
      </c>
      <c r="AG129" s="28">
        <f t="shared" si="202"/>
        <v>0.70785394126738799</v>
      </c>
      <c r="AH129" s="27">
        <f t="shared" si="203"/>
        <v>277.31081916537875</v>
      </c>
      <c r="AI129" s="28">
        <f t="shared" si="165"/>
        <v>0.3</v>
      </c>
      <c r="AJ129" s="28">
        <f t="shared" si="204"/>
        <v>10.936654367697962</v>
      </c>
      <c r="AK129" s="28">
        <f t="shared" si="205"/>
        <v>1.1390790367228607</v>
      </c>
      <c r="AL129" s="28">
        <f t="shared" si="206"/>
        <v>1.013080265757788</v>
      </c>
      <c r="AM129" s="28">
        <f>AI129+(AJ129/AK129)*AL129</f>
        <v>10.026900729562133</v>
      </c>
      <c r="AN129" s="29">
        <f t="shared" si="208"/>
        <v>129.748095440534</v>
      </c>
      <c r="AO129" s="30">
        <f t="shared" si="209"/>
        <v>1.6415649780770485E-4</v>
      </c>
      <c r="AP129" s="29">
        <f t="shared" si="210"/>
        <v>-6.3694729699196565E-5</v>
      </c>
      <c r="AQ129" s="31">
        <f t="shared" si="211"/>
        <v>-1.1819462160947654E-4</v>
      </c>
    </row>
    <row r="130" spans="1:43" x14ac:dyDescent="0.3">
      <c r="A130" s="29">
        <f t="shared" si="167"/>
        <v>113</v>
      </c>
      <c r="B130" s="31">
        <f t="shared" si="189"/>
        <v>20.003909042614982</v>
      </c>
      <c r="C130" s="31">
        <f t="shared" si="190"/>
        <v>-8.2525129915724182</v>
      </c>
      <c r="D130" s="42">
        <f t="shared" si="180"/>
        <v>2</v>
      </c>
      <c r="E130" s="18">
        <f t="shared" si="181"/>
        <v>2E-3</v>
      </c>
      <c r="F130" s="18">
        <f t="shared" si="181"/>
        <v>50</v>
      </c>
      <c r="G130" s="18">
        <f t="shared" si="181"/>
        <v>0.05</v>
      </c>
      <c r="H130" s="18">
        <f t="shared" si="181"/>
        <v>3.1415926535897936E-4</v>
      </c>
      <c r="I130" s="18">
        <f t="shared" si="181"/>
        <v>0.5</v>
      </c>
      <c r="J130" s="19">
        <f t="shared" si="191"/>
        <v>107.6014854361937</v>
      </c>
      <c r="K130" s="19">
        <f t="shared" si="182"/>
        <v>1</v>
      </c>
      <c r="L130" s="19">
        <f t="shared" si="183"/>
        <v>1E-3</v>
      </c>
      <c r="M130" s="19">
        <f t="shared" si="192"/>
        <v>1.076014854361937E-4</v>
      </c>
      <c r="N130" s="19">
        <f t="shared" si="193"/>
        <v>0.1076014854361937</v>
      </c>
      <c r="O130" s="33">
        <f t="shared" si="184"/>
        <v>0</v>
      </c>
      <c r="P130" s="20">
        <f t="shared" si="194"/>
        <v>0</v>
      </c>
      <c r="Q130" s="21">
        <f t="shared" si="195"/>
        <v>0</v>
      </c>
      <c r="R130" s="22">
        <f t="shared" si="185"/>
        <v>20</v>
      </c>
      <c r="S130" s="22">
        <f t="shared" si="196"/>
        <v>293.14999999999998</v>
      </c>
      <c r="T130" s="23">
        <f t="shared" si="164"/>
        <v>-6.9302145228954876E-6</v>
      </c>
      <c r="U130" s="24">
        <f t="shared" si="197"/>
        <v>-6.9302145228954878E-3</v>
      </c>
      <c r="V130" s="25">
        <f>M130+P130+T130</f>
        <v>1.0067127091329821E-4</v>
      </c>
      <c r="W130" s="26">
        <f>1000*V130</f>
        <v>0.10067127091329821</v>
      </c>
      <c r="X130" s="15">
        <f>X129</f>
        <v>3</v>
      </c>
      <c r="Y130" s="15">
        <f t="shared" si="187"/>
        <v>20</v>
      </c>
      <c r="Z130" s="15">
        <f t="shared" si="188"/>
        <v>293.14999999999998</v>
      </c>
      <c r="AA130" s="15">
        <v>1.821E-5</v>
      </c>
      <c r="AB130" s="15">
        <v>1.1890000000000001</v>
      </c>
      <c r="AC130" s="15">
        <f t="shared" si="200"/>
        <v>1.531539108494533E-5</v>
      </c>
      <c r="AD130" s="15">
        <v>1006</v>
      </c>
      <c r="AE130" s="15">
        <v>2.588E-2</v>
      </c>
      <c r="AF130" s="27">
        <f t="shared" si="201"/>
        <v>391.7627677100495</v>
      </c>
      <c r="AG130" s="28">
        <f t="shared" si="202"/>
        <v>0.70785394126738799</v>
      </c>
      <c r="AH130" s="27">
        <f t="shared" si="203"/>
        <v>277.31081916537875</v>
      </c>
      <c r="AI130" s="28">
        <f t="shared" si="165"/>
        <v>0.3</v>
      </c>
      <c r="AJ130" s="28">
        <f t="shared" si="204"/>
        <v>10.936654367697962</v>
      </c>
      <c r="AK130" s="28">
        <f t="shared" si="205"/>
        <v>1.1390790367228607</v>
      </c>
      <c r="AL130" s="28">
        <f t="shared" si="206"/>
        <v>1.013080265757788</v>
      </c>
      <c r="AM130" s="28">
        <f t="shared" si="207"/>
        <v>10.026900729562133</v>
      </c>
      <c r="AN130" s="29">
        <f t="shared" si="208"/>
        <v>129.748095440534</v>
      </c>
      <c r="AO130" s="30">
        <f t="shared" si="209"/>
        <v>1.5933869989728818E-4</v>
      </c>
      <c r="AP130" s="29">
        <f t="shared" si="210"/>
        <v>-5.8667428983989972E-5</v>
      </c>
      <c r="AQ130" s="31">
        <f t="shared" si="211"/>
        <v>-1.0886575078206194E-4</v>
      </c>
    </row>
    <row r="131" spans="1:43" x14ac:dyDescent="0.3">
      <c r="A131" s="29">
        <f t="shared" si="167"/>
        <v>114</v>
      </c>
      <c r="B131" s="31">
        <f t="shared" si="189"/>
        <v>20.0038001768642</v>
      </c>
      <c r="C131" s="31">
        <f t="shared" si="190"/>
        <v>-8.2807578712246475</v>
      </c>
      <c r="D131" s="42">
        <f t="shared" ref="D131:I131" si="212">D130</f>
        <v>2</v>
      </c>
      <c r="E131" s="18">
        <f t="shared" si="212"/>
        <v>2E-3</v>
      </c>
      <c r="F131" s="18">
        <f t="shared" si="212"/>
        <v>50</v>
      </c>
      <c r="G131" s="18">
        <f t="shared" si="212"/>
        <v>0.05</v>
      </c>
      <c r="H131" s="18">
        <f t="shared" si="212"/>
        <v>3.1415926535897936E-4</v>
      </c>
      <c r="I131" s="18">
        <f t="shared" si="212"/>
        <v>0.5</v>
      </c>
      <c r="J131" s="19">
        <f>100+0.38*B131</f>
        <v>107.60144406720839</v>
      </c>
      <c r="K131" s="19">
        <f t="shared" si="182"/>
        <v>1</v>
      </c>
      <c r="L131" s="19">
        <f>L130</f>
        <v>1E-3</v>
      </c>
      <c r="M131" s="19">
        <f t="shared" si="192"/>
        <v>1.0760144406720838E-4</v>
      </c>
      <c r="N131" s="19">
        <f t="shared" si="193"/>
        <v>0.10760144406720838</v>
      </c>
      <c r="O131" s="33">
        <f t="shared" si="184"/>
        <v>0</v>
      </c>
      <c r="P131" s="20">
        <f t="shared" si="194"/>
        <v>0</v>
      </c>
      <c r="Q131" s="21">
        <f t="shared" si="195"/>
        <v>0</v>
      </c>
      <c r="R131" s="22">
        <f t="shared" si="185"/>
        <v>20</v>
      </c>
      <c r="S131" s="22">
        <f t="shared" si="196"/>
        <v>293.14999999999998</v>
      </c>
      <c r="T131" s="23">
        <f t="shared" si="164"/>
        <v>-6.7372062209570259E-6</v>
      </c>
      <c r="U131" s="24">
        <f t="shared" si="197"/>
        <v>-6.737206220957026E-3</v>
      </c>
      <c r="V131" s="25">
        <f t="shared" si="198"/>
        <v>1.0086423784625135E-4</v>
      </c>
      <c r="W131" s="26">
        <f t="shared" si="199"/>
        <v>0.10086423784625136</v>
      </c>
      <c r="X131" s="15">
        <f t="shared" si="186"/>
        <v>3</v>
      </c>
      <c r="Y131" s="15">
        <f t="shared" si="187"/>
        <v>20</v>
      </c>
      <c r="Z131" s="15">
        <f t="shared" si="188"/>
        <v>293.14999999999998</v>
      </c>
      <c r="AA131" s="15">
        <v>1.821E-5</v>
      </c>
      <c r="AB131" s="15">
        <v>1.1890000000000001</v>
      </c>
      <c r="AC131" s="15">
        <f t="shared" si="200"/>
        <v>1.531539108494533E-5</v>
      </c>
      <c r="AD131" s="15">
        <v>1006</v>
      </c>
      <c r="AE131" s="15">
        <v>2.588E-2</v>
      </c>
      <c r="AF131" s="27">
        <f t="shared" si="201"/>
        <v>391.7627677100495</v>
      </c>
      <c r="AG131" s="28">
        <f t="shared" si="202"/>
        <v>0.70785394126738799</v>
      </c>
      <c r="AH131" s="27">
        <f t="shared" si="203"/>
        <v>277.31081916537875</v>
      </c>
      <c r="AI131" s="28">
        <f t="shared" si="165"/>
        <v>0.3</v>
      </c>
      <c r="AJ131" s="28">
        <f t="shared" si="204"/>
        <v>10.936654367697962</v>
      </c>
      <c r="AK131" s="28">
        <f t="shared" si="205"/>
        <v>1.1390790367228607</v>
      </c>
      <c r="AL131" s="28">
        <f t="shared" si="206"/>
        <v>1.013080265757788</v>
      </c>
      <c r="AM131" s="28">
        <f t="shared" si="207"/>
        <v>10.026900729562133</v>
      </c>
      <c r="AN131" s="29">
        <f t="shared" si="208"/>
        <v>129.748095440534</v>
      </c>
      <c r="AO131" s="30">
        <f t="shared" si="209"/>
        <v>1.5490116137404709E-4</v>
      </c>
      <c r="AP131" s="29">
        <f t="shared" si="210"/>
        <v>-5.4036923527795737E-5</v>
      </c>
      <c r="AQ131" s="31">
        <f t="shared" si="211"/>
        <v>-1.0027318994005559E-4</v>
      </c>
    </row>
    <row r="132" spans="1:43" x14ac:dyDescent="0.3">
      <c r="A132" s="29">
        <f t="shared" si="167"/>
        <v>115</v>
      </c>
      <c r="B132" s="31">
        <f t="shared" si="189"/>
        <v>20.00369990367426</v>
      </c>
      <c r="C132" s="31">
        <f t="shared" si="190"/>
        <v>-8.3074986947568465</v>
      </c>
      <c r="D132" s="42">
        <f t="shared" ref="D132:I147" si="213">D131</f>
        <v>2</v>
      </c>
      <c r="E132" s="18">
        <f t="shared" si="213"/>
        <v>2E-3</v>
      </c>
      <c r="F132" s="18">
        <f t="shared" si="213"/>
        <v>50</v>
      </c>
      <c r="G132" s="18">
        <f t="shared" si="213"/>
        <v>0.05</v>
      </c>
      <c r="H132" s="18">
        <f t="shared" si="213"/>
        <v>3.1415926535897936E-4</v>
      </c>
      <c r="I132" s="18">
        <f t="shared" si="213"/>
        <v>0.5</v>
      </c>
      <c r="J132" s="19">
        <f t="shared" si="191"/>
        <v>107.60140596339622</v>
      </c>
      <c r="K132" s="19">
        <f t="shared" si="182"/>
        <v>1</v>
      </c>
      <c r="L132" s="19">
        <f t="shared" si="183"/>
        <v>1E-3</v>
      </c>
      <c r="M132" s="19">
        <f t="shared" si="192"/>
        <v>1.0760140596339622E-4</v>
      </c>
      <c r="N132" s="19">
        <f t="shared" si="193"/>
        <v>0.10760140596339622</v>
      </c>
      <c r="O132" s="33">
        <f t="shared" si="184"/>
        <v>0</v>
      </c>
      <c r="P132" s="20">
        <f t="shared" si="194"/>
        <v>0</v>
      </c>
      <c r="Q132" s="21">
        <f t="shared" si="195"/>
        <v>0</v>
      </c>
      <c r="R132" s="22">
        <f t="shared" si="185"/>
        <v>20</v>
      </c>
      <c r="S132" s="22">
        <f t="shared" si="196"/>
        <v>293.14999999999998</v>
      </c>
      <c r="T132" s="23">
        <f t="shared" si="164"/>
        <v>-6.5594318770578546E-6</v>
      </c>
      <c r="U132" s="24">
        <f t="shared" si="197"/>
        <v>-6.5594318770578544E-3</v>
      </c>
      <c r="V132" s="25">
        <f t="shared" si="198"/>
        <v>1.0104197408633836E-4</v>
      </c>
      <c r="W132" s="26">
        <f t="shared" si="199"/>
        <v>0.10104197408633836</v>
      </c>
      <c r="X132" s="15">
        <f t="shared" si="186"/>
        <v>3</v>
      </c>
      <c r="Y132" s="15">
        <f t="shared" si="187"/>
        <v>20</v>
      </c>
      <c r="Z132" s="15">
        <f t="shared" si="188"/>
        <v>293.14999999999998</v>
      </c>
      <c r="AA132" s="15">
        <v>1.821E-5</v>
      </c>
      <c r="AB132" s="15">
        <v>1.1890000000000001</v>
      </c>
      <c r="AC132" s="15">
        <f t="shared" si="200"/>
        <v>1.531539108494533E-5</v>
      </c>
      <c r="AD132" s="15">
        <v>1006</v>
      </c>
      <c r="AE132" s="15">
        <v>2.588E-2</v>
      </c>
      <c r="AF132" s="27">
        <f t="shared" si="201"/>
        <v>391.7627677100495</v>
      </c>
      <c r="AG132" s="28">
        <f t="shared" si="202"/>
        <v>0.70785394126738799</v>
      </c>
      <c r="AH132" s="27">
        <f t="shared" si="203"/>
        <v>277.31081916537875</v>
      </c>
      <c r="AI132" s="28">
        <f t="shared" si="165"/>
        <v>0.3</v>
      </c>
      <c r="AJ132" s="28">
        <f t="shared" si="204"/>
        <v>10.936654367697962</v>
      </c>
      <c r="AK132" s="28">
        <f t="shared" si="205"/>
        <v>1.1390790367228607</v>
      </c>
      <c r="AL132" s="28">
        <f t="shared" si="206"/>
        <v>1.013080265757788</v>
      </c>
      <c r="AM132" s="28">
        <f t="shared" si="207"/>
        <v>10.026900729562133</v>
      </c>
      <c r="AN132" s="29">
        <f t="shared" si="208"/>
        <v>129.748095440534</v>
      </c>
      <c r="AO132" s="30">
        <f t="shared" si="209"/>
        <v>1.5081386908965977E-4</v>
      </c>
      <c r="AP132" s="29">
        <f t="shared" si="210"/>
        <v>-4.9771895003321409E-5</v>
      </c>
      <c r="AQ132" s="31">
        <f t="shared" si="211"/>
        <v>-9.2358823477013276E-5</v>
      </c>
    </row>
    <row r="133" spans="1:43" x14ac:dyDescent="0.3">
      <c r="A133" s="29">
        <f t="shared" si="167"/>
        <v>116</v>
      </c>
      <c r="B133" s="31">
        <f t="shared" si="189"/>
        <v>20.003607544850784</v>
      </c>
      <c r="C133" s="31">
        <f t="shared" si="190"/>
        <v>-8.3327780358460579</v>
      </c>
      <c r="D133" s="42">
        <f t="shared" si="213"/>
        <v>2</v>
      </c>
      <c r="E133" s="18">
        <f t="shared" si="213"/>
        <v>2E-3</v>
      </c>
      <c r="F133" s="18">
        <f t="shared" si="213"/>
        <v>50</v>
      </c>
      <c r="G133" s="18">
        <f t="shared" si="213"/>
        <v>0.05</v>
      </c>
      <c r="H133" s="18">
        <f t="shared" si="213"/>
        <v>3.1415926535897936E-4</v>
      </c>
      <c r="I133" s="18">
        <f t="shared" si="213"/>
        <v>0.5</v>
      </c>
      <c r="J133" s="19">
        <f t="shared" si="191"/>
        <v>107.6013708670433</v>
      </c>
      <c r="K133" s="19">
        <f t="shared" si="182"/>
        <v>1</v>
      </c>
      <c r="L133" s="19">
        <f t="shared" si="183"/>
        <v>1E-3</v>
      </c>
      <c r="M133" s="19">
        <f t="shared" si="192"/>
        <v>1.076013708670433E-4</v>
      </c>
      <c r="N133" s="19">
        <f t="shared" si="193"/>
        <v>0.1076013708670433</v>
      </c>
      <c r="O133" s="33">
        <f t="shared" si="184"/>
        <v>0</v>
      </c>
      <c r="P133" s="20">
        <f t="shared" si="194"/>
        <v>0</v>
      </c>
      <c r="Q133" s="21">
        <f t="shared" si="195"/>
        <v>0</v>
      </c>
      <c r="R133" s="22">
        <f t="shared" si="185"/>
        <v>20</v>
      </c>
      <c r="S133" s="22">
        <f t="shared" si="196"/>
        <v>293.14999999999998</v>
      </c>
      <c r="T133" s="23">
        <f t="shared" si="164"/>
        <v>-6.3956890753527789E-6</v>
      </c>
      <c r="U133" s="24">
        <f t="shared" si="197"/>
        <v>-6.3956890753527791E-3</v>
      </c>
      <c r="V133" s="25">
        <f t="shared" si="198"/>
        <v>1.0120568179169052E-4</v>
      </c>
      <c r="W133" s="26">
        <f t="shared" si="199"/>
        <v>0.10120568179169052</v>
      </c>
      <c r="X133" s="15">
        <f t="shared" si="186"/>
        <v>3</v>
      </c>
      <c r="Y133" s="15">
        <f t="shared" si="187"/>
        <v>20</v>
      </c>
      <c r="Z133" s="15">
        <f t="shared" si="188"/>
        <v>293.14999999999998</v>
      </c>
      <c r="AA133" s="15">
        <v>1.821E-5</v>
      </c>
      <c r="AB133" s="15">
        <v>1.1890000000000001</v>
      </c>
      <c r="AC133" s="15">
        <f t="shared" si="200"/>
        <v>1.531539108494533E-5</v>
      </c>
      <c r="AD133" s="15">
        <v>1006</v>
      </c>
      <c r="AE133" s="15">
        <v>2.588E-2</v>
      </c>
      <c r="AF133" s="27">
        <f t="shared" si="201"/>
        <v>391.7627677100495</v>
      </c>
      <c r="AG133" s="28">
        <f t="shared" si="202"/>
        <v>0.70785394126738799</v>
      </c>
      <c r="AH133" s="27">
        <f t="shared" si="203"/>
        <v>277.31081916537875</v>
      </c>
      <c r="AI133" s="28">
        <f t="shared" si="165"/>
        <v>0.3</v>
      </c>
      <c r="AJ133" s="28">
        <f t="shared" si="204"/>
        <v>10.936654367697962</v>
      </c>
      <c r="AK133" s="28">
        <f t="shared" si="205"/>
        <v>1.1390790367228607</v>
      </c>
      <c r="AL133" s="28">
        <f t="shared" si="206"/>
        <v>1.013080265757788</v>
      </c>
      <c r="AM133" s="28">
        <f t="shared" si="207"/>
        <v>10.026900729562133</v>
      </c>
      <c r="AN133" s="29">
        <f t="shared" si="208"/>
        <v>129.748095440534</v>
      </c>
      <c r="AO133" s="30">
        <f t="shared" si="209"/>
        <v>1.470491787789566E-4</v>
      </c>
      <c r="AP133" s="29">
        <f t="shared" si="210"/>
        <v>-4.584349698726608E-5</v>
      </c>
      <c r="AQ133" s="31">
        <f t="shared" si="211"/>
        <v>-8.5069122755590247E-5</v>
      </c>
    </row>
    <row r="134" spans="1:43" x14ac:dyDescent="0.3">
      <c r="A134" s="29">
        <f t="shared" si="167"/>
        <v>117</v>
      </c>
      <c r="B134" s="31">
        <f t="shared" si="189"/>
        <v>20.00352247572803</v>
      </c>
      <c r="C134" s="31">
        <f t="shared" si="190"/>
        <v>-8.3566414058696488</v>
      </c>
      <c r="D134" s="42">
        <f t="shared" si="213"/>
        <v>2</v>
      </c>
      <c r="E134" s="18">
        <f t="shared" si="213"/>
        <v>2E-3</v>
      </c>
      <c r="F134" s="18">
        <f t="shared" si="213"/>
        <v>50</v>
      </c>
      <c r="G134" s="18">
        <f t="shared" si="213"/>
        <v>0.05</v>
      </c>
      <c r="H134" s="18">
        <f t="shared" si="213"/>
        <v>3.1415926535897936E-4</v>
      </c>
      <c r="I134" s="18">
        <f t="shared" si="213"/>
        <v>0.5</v>
      </c>
      <c r="J134" s="19">
        <f t="shared" si="191"/>
        <v>107.60133854077665</v>
      </c>
      <c r="K134" s="19">
        <f t="shared" si="182"/>
        <v>1</v>
      </c>
      <c r="L134" s="19">
        <f t="shared" si="183"/>
        <v>1E-3</v>
      </c>
      <c r="M134" s="19">
        <f t="shared" si="192"/>
        <v>1.0760133854077665E-4</v>
      </c>
      <c r="N134" s="19">
        <f t="shared" si="193"/>
        <v>0.10760133854077665</v>
      </c>
      <c r="O134" s="33">
        <f t="shared" si="184"/>
        <v>0</v>
      </c>
      <c r="P134" s="20">
        <f t="shared" si="194"/>
        <v>0</v>
      </c>
      <c r="Q134" s="21">
        <f t="shared" si="195"/>
        <v>0</v>
      </c>
      <c r="R134" s="22">
        <f t="shared" si="185"/>
        <v>20</v>
      </c>
      <c r="S134" s="22">
        <f t="shared" si="196"/>
        <v>293.14999999999998</v>
      </c>
      <c r="T134" s="23">
        <f t="shared" si="164"/>
        <v>-6.2448703085000836E-6</v>
      </c>
      <c r="U134" s="24">
        <f t="shared" si="197"/>
        <v>-6.2448703085000836E-3</v>
      </c>
      <c r="V134" s="25">
        <f t="shared" si="198"/>
        <v>1.0135646823227656E-4</v>
      </c>
      <c r="W134" s="26">
        <f t="shared" si="199"/>
        <v>0.10135646823227655</v>
      </c>
      <c r="X134" s="15">
        <f t="shared" si="186"/>
        <v>3</v>
      </c>
      <c r="Y134" s="15">
        <f t="shared" si="187"/>
        <v>20</v>
      </c>
      <c r="Z134" s="15">
        <f t="shared" si="188"/>
        <v>293.14999999999998</v>
      </c>
      <c r="AA134" s="15">
        <v>1.821E-5</v>
      </c>
      <c r="AB134" s="15">
        <v>1.1890000000000001</v>
      </c>
      <c r="AC134" s="15">
        <f t="shared" si="200"/>
        <v>1.531539108494533E-5</v>
      </c>
      <c r="AD134" s="15">
        <v>1006</v>
      </c>
      <c r="AE134" s="15">
        <v>2.588E-2</v>
      </c>
      <c r="AF134" s="27">
        <f t="shared" si="201"/>
        <v>391.7627677100495</v>
      </c>
      <c r="AG134" s="28">
        <f t="shared" si="202"/>
        <v>0.70785394126738799</v>
      </c>
      <c r="AH134" s="27">
        <f t="shared" si="203"/>
        <v>277.31081916537875</v>
      </c>
      <c r="AI134" s="28">
        <f t="shared" si="165"/>
        <v>0.3</v>
      </c>
      <c r="AJ134" s="28">
        <f t="shared" si="204"/>
        <v>10.936654367697962</v>
      </c>
      <c r="AK134" s="28">
        <f t="shared" si="205"/>
        <v>1.1390790367228607</v>
      </c>
      <c r="AL134" s="28">
        <f t="shared" si="206"/>
        <v>1.013080265757788</v>
      </c>
      <c r="AM134" s="28">
        <f t="shared" si="207"/>
        <v>10.026900729562133</v>
      </c>
      <c r="AN134" s="29">
        <f t="shared" si="208"/>
        <v>129.748095440534</v>
      </c>
      <c r="AO134" s="30">
        <f t="shared" si="209"/>
        <v>1.4358162808787768E-4</v>
      </c>
      <c r="AP134" s="29">
        <f t="shared" si="210"/>
        <v>-4.2225159855601124E-5</v>
      </c>
      <c r="AQ134" s="31">
        <f t="shared" si="211"/>
        <v>-7.8354784063011527E-5</v>
      </c>
    </row>
    <row r="135" spans="1:43" x14ac:dyDescent="0.3">
      <c r="A135" s="29">
        <f t="shared" si="167"/>
        <v>118</v>
      </c>
      <c r="B135" s="31">
        <f t="shared" si="189"/>
        <v>20.003444120943968</v>
      </c>
      <c r="C135" s="31">
        <f t="shared" si="190"/>
        <v>-8.3791367768393705</v>
      </c>
      <c r="D135" s="42">
        <f t="shared" si="213"/>
        <v>2</v>
      </c>
      <c r="E135" s="18">
        <f t="shared" si="213"/>
        <v>2E-3</v>
      </c>
      <c r="F135" s="18">
        <f t="shared" si="213"/>
        <v>50</v>
      </c>
      <c r="G135" s="18">
        <f t="shared" si="213"/>
        <v>0.05</v>
      </c>
      <c r="H135" s="18">
        <f t="shared" si="213"/>
        <v>3.1415926535897936E-4</v>
      </c>
      <c r="I135" s="18">
        <f t="shared" si="213"/>
        <v>0.5</v>
      </c>
      <c r="J135" s="19">
        <f t="shared" si="191"/>
        <v>107.60130876595871</v>
      </c>
      <c r="K135" s="19">
        <f t="shared" si="182"/>
        <v>1</v>
      </c>
      <c r="L135" s="19">
        <f t="shared" si="183"/>
        <v>1E-3</v>
      </c>
      <c r="M135" s="19">
        <f t="shared" si="192"/>
        <v>1.076013087659587E-4</v>
      </c>
      <c r="N135" s="19">
        <f t="shared" si="193"/>
        <v>0.10760130876595869</v>
      </c>
      <c r="O135" s="33">
        <f t="shared" si="184"/>
        <v>0</v>
      </c>
      <c r="P135" s="20">
        <f t="shared" si="194"/>
        <v>0</v>
      </c>
      <c r="Q135" s="21">
        <f t="shared" si="195"/>
        <v>0</v>
      </c>
      <c r="R135" s="22">
        <f t="shared" si="185"/>
        <v>20</v>
      </c>
      <c r="S135" s="22">
        <f t="shared" si="196"/>
        <v>293.14999999999998</v>
      </c>
      <c r="T135" s="23">
        <f t="shared" si="164"/>
        <v>-6.1059554868594438E-6</v>
      </c>
      <c r="U135" s="24">
        <f t="shared" si="197"/>
        <v>-6.105955486859444E-3</v>
      </c>
      <c r="V135" s="25">
        <f t="shared" si="198"/>
        <v>1.0149535327909926E-4</v>
      </c>
      <c r="W135" s="26">
        <f t="shared" si="199"/>
        <v>0.10149535327909925</v>
      </c>
      <c r="X135" s="15">
        <f t="shared" si="186"/>
        <v>3</v>
      </c>
      <c r="Y135" s="15">
        <f t="shared" si="187"/>
        <v>20</v>
      </c>
      <c r="Z135" s="15">
        <f t="shared" si="188"/>
        <v>293.14999999999998</v>
      </c>
      <c r="AA135" s="15">
        <v>1.821E-5</v>
      </c>
      <c r="AB135" s="15">
        <v>1.1890000000000001</v>
      </c>
      <c r="AC135" s="15">
        <f t="shared" si="200"/>
        <v>1.531539108494533E-5</v>
      </c>
      <c r="AD135" s="15">
        <v>1006</v>
      </c>
      <c r="AE135" s="15">
        <v>2.588E-2</v>
      </c>
      <c r="AF135" s="27">
        <f t="shared" si="201"/>
        <v>391.7627677100495</v>
      </c>
      <c r="AG135" s="28">
        <f t="shared" si="202"/>
        <v>0.70785394126738799</v>
      </c>
      <c r="AH135" s="27">
        <f t="shared" si="203"/>
        <v>277.31081916537875</v>
      </c>
      <c r="AI135" s="28">
        <f t="shared" si="165"/>
        <v>0.3</v>
      </c>
      <c r="AJ135" s="28">
        <f t="shared" si="204"/>
        <v>10.936654367697962</v>
      </c>
      <c r="AK135" s="28">
        <f t="shared" si="205"/>
        <v>1.1390790367228607</v>
      </c>
      <c r="AL135" s="28">
        <f t="shared" si="206"/>
        <v>1.013080265757788</v>
      </c>
      <c r="AM135" s="28">
        <f t="shared" si="207"/>
        <v>10.026900729562133</v>
      </c>
      <c r="AN135" s="29">
        <f t="shared" si="208"/>
        <v>129.748095440534</v>
      </c>
      <c r="AO135" s="30">
        <f t="shared" si="209"/>
        <v>1.4038776435886373E-4</v>
      </c>
      <c r="AP135" s="29">
        <f t="shared" si="210"/>
        <v>-3.8892411079764473E-5</v>
      </c>
      <c r="AQ135" s="31">
        <f t="shared" si="211"/>
        <v>-7.2170395145125478E-5</v>
      </c>
    </row>
    <row r="136" spans="1:43" x14ac:dyDescent="0.3">
      <c r="A136" s="29">
        <f t="shared" si="167"/>
        <v>119</v>
      </c>
      <c r="B136" s="31">
        <f t="shared" si="189"/>
        <v>20.003371950548821</v>
      </c>
      <c r="C136" s="31">
        <f t="shared" si="190"/>
        <v>-8.4003141052890928</v>
      </c>
      <c r="D136" s="42">
        <f t="shared" si="213"/>
        <v>2</v>
      </c>
      <c r="E136" s="18">
        <f t="shared" si="213"/>
        <v>2E-3</v>
      </c>
      <c r="F136" s="18">
        <f t="shared" si="213"/>
        <v>50</v>
      </c>
      <c r="G136" s="18">
        <f t="shared" si="213"/>
        <v>0.05</v>
      </c>
      <c r="H136" s="18">
        <f t="shared" si="213"/>
        <v>3.1415926535897936E-4</v>
      </c>
      <c r="I136" s="18">
        <f t="shared" si="213"/>
        <v>0.5</v>
      </c>
      <c r="J136" s="19">
        <f t="shared" si="191"/>
        <v>107.60128134120855</v>
      </c>
      <c r="K136" s="19">
        <f t="shared" si="182"/>
        <v>1</v>
      </c>
      <c r="L136" s="19">
        <f t="shared" si="183"/>
        <v>1E-3</v>
      </c>
      <c r="M136" s="19">
        <f t="shared" si="192"/>
        <v>1.0760128134120854E-4</v>
      </c>
      <c r="N136" s="19">
        <f t="shared" si="193"/>
        <v>0.10760128134120854</v>
      </c>
      <c r="O136" s="33">
        <f t="shared" si="184"/>
        <v>0</v>
      </c>
      <c r="P136" s="20">
        <f t="shared" si="194"/>
        <v>0</v>
      </c>
      <c r="Q136" s="21">
        <f t="shared" si="195"/>
        <v>0</v>
      </c>
      <c r="R136" s="22">
        <f t="shared" si="185"/>
        <v>20</v>
      </c>
      <c r="S136" s="22">
        <f t="shared" si="196"/>
        <v>293.14999999999998</v>
      </c>
      <c r="T136" s="23">
        <f t="shared" si="164"/>
        <v>-5.9780050371818628E-6</v>
      </c>
      <c r="U136" s="24">
        <f t="shared" si="197"/>
        <v>-5.9780050371818624E-3</v>
      </c>
      <c r="V136" s="25">
        <f t="shared" si="198"/>
        <v>1.0162327630402668E-4</v>
      </c>
      <c r="W136" s="26">
        <f t="shared" si="199"/>
        <v>0.10162327630402668</v>
      </c>
      <c r="X136" s="15">
        <f t="shared" si="186"/>
        <v>3</v>
      </c>
      <c r="Y136" s="15">
        <f t="shared" si="187"/>
        <v>20</v>
      </c>
      <c r="Z136" s="15">
        <f t="shared" si="188"/>
        <v>293.14999999999998</v>
      </c>
      <c r="AA136" s="15">
        <v>1.821E-5</v>
      </c>
      <c r="AB136" s="15">
        <v>1.1890000000000001</v>
      </c>
      <c r="AC136" s="15">
        <f t="shared" si="200"/>
        <v>1.531539108494533E-5</v>
      </c>
      <c r="AD136" s="15">
        <v>1006</v>
      </c>
      <c r="AE136" s="15">
        <v>2.588E-2</v>
      </c>
      <c r="AF136" s="27">
        <f t="shared" si="201"/>
        <v>391.7627677100495</v>
      </c>
      <c r="AG136" s="28">
        <f t="shared" si="202"/>
        <v>0.70785394126738799</v>
      </c>
      <c r="AH136" s="27">
        <f t="shared" si="203"/>
        <v>277.31081916537875</v>
      </c>
      <c r="AI136" s="28">
        <f t="shared" si="165"/>
        <v>0.3</v>
      </c>
      <c r="AJ136" s="28">
        <f t="shared" si="204"/>
        <v>10.936654367697962</v>
      </c>
      <c r="AK136" s="28">
        <f t="shared" si="205"/>
        <v>1.1390790367228607</v>
      </c>
      <c r="AL136" s="28">
        <f t="shared" si="206"/>
        <v>1.013080265757788</v>
      </c>
      <c r="AM136" s="28">
        <f t="shared" si="207"/>
        <v>10.026900729562133</v>
      </c>
      <c r="AN136" s="29">
        <f t="shared" si="208"/>
        <v>129.748095440534</v>
      </c>
      <c r="AO136" s="30">
        <f t="shared" si="209"/>
        <v>1.3744598600894003E-4</v>
      </c>
      <c r="AP136" s="29">
        <f t="shared" si="210"/>
        <v>-3.5822709704913351E-5</v>
      </c>
      <c r="AQ136" s="31">
        <f t="shared" si="211"/>
        <v>-6.6474128057282024E-5</v>
      </c>
    </row>
    <row r="137" spans="1:43" x14ac:dyDescent="0.3">
      <c r="A137" s="29">
        <f t="shared" si="167"/>
        <v>120</v>
      </c>
      <c r="B137" s="31">
        <f t="shared" si="189"/>
        <v>20.003305476420763</v>
      </c>
      <c r="C137" s="31">
        <f t="shared" si="190"/>
        <v>-8.4202248656526155</v>
      </c>
      <c r="D137" s="42">
        <f t="shared" si="213"/>
        <v>2</v>
      </c>
      <c r="E137" s="18">
        <f t="shared" si="213"/>
        <v>2E-3</v>
      </c>
      <c r="F137" s="18">
        <f t="shared" si="213"/>
        <v>50</v>
      </c>
      <c r="G137" s="18">
        <f t="shared" si="213"/>
        <v>0.05</v>
      </c>
      <c r="H137" s="18">
        <f t="shared" si="213"/>
        <v>3.1415926535897936E-4</v>
      </c>
      <c r="I137" s="18">
        <f t="shared" si="213"/>
        <v>0.5</v>
      </c>
      <c r="J137" s="19">
        <f t="shared" si="191"/>
        <v>107.60125608103989</v>
      </c>
      <c r="K137" s="19">
        <f t="shared" si="182"/>
        <v>1</v>
      </c>
      <c r="L137" s="19">
        <f t="shared" si="183"/>
        <v>1E-3</v>
      </c>
      <c r="M137" s="19">
        <f t="shared" si="192"/>
        <v>1.0760125608103989E-4</v>
      </c>
      <c r="N137" s="19">
        <f t="shared" si="193"/>
        <v>0.10760125608103989</v>
      </c>
      <c r="O137" s="33">
        <f t="shared" si="184"/>
        <v>0</v>
      </c>
      <c r="P137" s="20">
        <f t="shared" si="194"/>
        <v>0</v>
      </c>
      <c r="Q137" s="21">
        <f t="shared" si="195"/>
        <v>0</v>
      </c>
      <c r="R137" s="22">
        <f t="shared" si="185"/>
        <v>20</v>
      </c>
      <c r="S137" s="22">
        <f t="shared" si="196"/>
        <v>293.14999999999998</v>
      </c>
      <c r="T137" s="23">
        <f t="shared" si="164"/>
        <v>-5.8601535481086445E-6</v>
      </c>
      <c r="U137" s="24">
        <f t="shared" si="197"/>
        <v>-5.8601535481086443E-3</v>
      </c>
      <c r="V137" s="25">
        <f t="shared" si="198"/>
        <v>1.0174110253293124E-4</v>
      </c>
      <c r="W137" s="26">
        <f t="shared" si="199"/>
        <v>0.10174110253293124</v>
      </c>
      <c r="X137" s="15">
        <f t="shared" si="186"/>
        <v>3</v>
      </c>
      <c r="Y137" s="15">
        <f t="shared" si="187"/>
        <v>20</v>
      </c>
      <c r="Z137" s="15">
        <f t="shared" si="188"/>
        <v>293.14999999999998</v>
      </c>
      <c r="AA137" s="15">
        <v>1.821E-5</v>
      </c>
      <c r="AB137" s="15">
        <v>1.1890000000000001</v>
      </c>
      <c r="AC137" s="15">
        <f t="shared" si="200"/>
        <v>1.531539108494533E-5</v>
      </c>
      <c r="AD137" s="15">
        <v>1006</v>
      </c>
      <c r="AE137" s="15">
        <v>2.588E-2</v>
      </c>
      <c r="AF137" s="27">
        <f t="shared" si="201"/>
        <v>391.7627677100495</v>
      </c>
      <c r="AG137" s="28">
        <f t="shared" si="202"/>
        <v>0.70785394126738799</v>
      </c>
      <c r="AH137" s="27">
        <f t="shared" si="203"/>
        <v>277.31081916537875</v>
      </c>
      <c r="AI137" s="28">
        <f t="shared" si="165"/>
        <v>0.3</v>
      </c>
      <c r="AJ137" s="28">
        <f t="shared" si="204"/>
        <v>10.936654367697962</v>
      </c>
      <c r="AK137" s="28">
        <f t="shared" si="205"/>
        <v>1.1390790367228607</v>
      </c>
      <c r="AL137" s="28">
        <f t="shared" si="206"/>
        <v>1.013080265757788</v>
      </c>
      <c r="AM137" s="28">
        <f t="shared" si="207"/>
        <v>10.026900729562133</v>
      </c>
      <c r="AN137" s="29">
        <f t="shared" si="208"/>
        <v>129.748095440534</v>
      </c>
      <c r="AO137" s="30">
        <f t="shared" si="209"/>
        <v>1.3473639642785432E-4</v>
      </c>
      <c r="AP137" s="29">
        <f t="shared" si="210"/>
        <v>-3.2995293894923079E-5</v>
      </c>
      <c r="AQ137" s="31">
        <f t="shared" si="211"/>
        <v>-6.1227456262415018E-5</v>
      </c>
    </row>
    <row r="138" spans="1:43" x14ac:dyDescent="0.3">
      <c r="A138" s="29">
        <f t="shared" si="167"/>
        <v>121</v>
      </c>
      <c r="B138" s="31">
        <f t="shared" si="189"/>
        <v>20.003244248964499</v>
      </c>
      <c r="C138" s="31">
        <f t="shared" si="190"/>
        <v>-8.4389216006295094</v>
      </c>
      <c r="D138" s="42">
        <f t="shared" si="213"/>
        <v>2</v>
      </c>
      <c r="E138" s="18">
        <f t="shared" si="213"/>
        <v>2E-3</v>
      </c>
      <c r="F138" s="18">
        <f t="shared" si="213"/>
        <v>50</v>
      </c>
      <c r="G138" s="18">
        <f t="shared" si="213"/>
        <v>0.05</v>
      </c>
      <c r="H138" s="18">
        <f t="shared" si="213"/>
        <v>3.1415926535897936E-4</v>
      </c>
      <c r="I138" s="18">
        <f t="shared" si="213"/>
        <v>0.5</v>
      </c>
      <c r="J138" s="19">
        <f t="shared" si="191"/>
        <v>107.6012328146065</v>
      </c>
      <c r="K138" s="19">
        <f t="shared" si="182"/>
        <v>1</v>
      </c>
      <c r="L138" s="19">
        <f t="shared" si="183"/>
        <v>1E-3</v>
      </c>
      <c r="M138" s="19">
        <f t="shared" si="192"/>
        <v>1.076012328146065E-4</v>
      </c>
      <c r="N138" s="19">
        <f t="shared" si="193"/>
        <v>0.1076012328146065</v>
      </c>
      <c r="O138" s="33">
        <f t="shared" si="184"/>
        <v>0</v>
      </c>
      <c r="P138" s="20">
        <f t="shared" si="194"/>
        <v>0</v>
      </c>
      <c r="Q138" s="21">
        <f t="shared" si="195"/>
        <v>0</v>
      </c>
      <c r="R138" s="22">
        <f t="shared" si="185"/>
        <v>20</v>
      </c>
      <c r="S138" s="22">
        <f t="shared" si="196"/>
        <v>293.14999999999998</v>
      </c>
      <c r="T138" s="23">
        <f t="shared" si="164"/>
        <v>-5.7516039154005526E-6</v>
      </c>
      <c r="U138" s="24">
        <f t="shared" si="197"/>
        <v>-5.7516039154005523E-3</v>
      </c>
      <c r="V138" s="25">
        <f t="shared" si="198"/>
        <v>1.0184962889920595E-4</v>
      </c>
      <c r="W138" s="26">
        <f t="shared" si="199"/>
        <v>0.10184962889920596</v>
      </c>
      <c r="X138" s="15">
        <f t="shared" si="186"/>
        <v>3</v>
      </c>
      <c r="Y138" s="15">
        <f t="shared" si="187"/>
        <v>20</v>
      </c>
      <c r="Z138" s="15">
        <f t="shared" si="188"/>
        <v>293.14999999999998</v>
      </c>
      <c r="AA138" s="15">
        <v>1.821E-5</v>
      </c>
      <c r="AB138" s="15">
        <v>1.1890000000000001</v>
      </c>
      <c r="AC138" s="15">
        <f t="shared" si="200"/>
        <v>1.531539108494533E-5</v>
      </c>
      <c r="AD138" s="15">
        <v>1006</v>
      </c>
      <c r="AE138" s="15">
        <v>2.588E-2</v>
      </c>
      <c r="AF138" s="27">
        <f t="shared" si="201"/>
        <v>391.7627677100495</v>
      </c>
      <c r="AG138" s="28">
        <f t="shared" si="202"/>
        <v>0.70785394126738799</v>
      </c>
      <c r="AH138" s="27">
        <f t="shared" si="203"/>
        <v>277.31081916537875</v>
      </c>
      <c r="AI138" s="28">
        <f t="shared" si="165"/>
        <v>0.3</v>
      </c>
      <c r="AJ138" s="28">
        <f t="shared" si="204"/>
        <v>10.936654367697962</v>
      </c>
      <c r="AK138" s="28">
        <f t="shared" si="205"/>
        <v>1.1390790367228607</v>
      </c>
      <c r="AL138" s="28">
        <f t="shared" si="206"/>
        <v>1.013080265757788</v>
      </c>
      <c r="AM138" s="28">
        <f t="shared" si="207"/>
        <v>10.026900729562133</v>
      </c>
      <c r="AN138" s="29">
        <f t="shared" si="208"/>
        <v>129.748095440534</v>
      </c>
      <c r="AO138" s="30">
        <f t="shared" si="209"/>
        <v>1.3224066940718834E-4</v>
      </c>
      <c r="AP138" s="29">
        <f t="shared" si="210"/>
        <v>-3.0391040507982386E-5</v>
      </c>
      <c r="AQ138" s="31">
        <f t="shared" si="211"/>
        <v>-5.6394894053605843E-5</v>
      </c>
    </row>
    <row r="139" spans="1:43" x14ac:dyDescent="0.3">
      <c r="A139" s="29">
        <f t="shared" si="167"/>
        <v>122</v>
      </c>
      <c r="B139" s="31">
        <f t="shared" si="189"/>
        <v>20.003187854070447</v>
      </c>
      <c r="C139" s="31">
        <f t="shared" si="190"/>
        <v>-8.4564574948443259</v>
      </c>
      <c r="D139" s="42">
        <f t="shared" si="213"/>
        <v>2</v>
      </c>
      <c r="E139" s="18">
        <f t="shared" si="213"/>
        <v>2E-3</v>
      </c>
      <c r="F139" s="18">
        <f t="shared" si="213"/>
        <v>50</v>
      </c>
      <c r="G139" s="18">
        <f t="shared" si="213"/>
        <v>0.05</v>
      </c>
      <c r="H139" s="18">
        <f t="shared" si="213"/>
        <v>3.1415926535897936E-4</v>
      </c>
      <c r="I139" s="18">
        <f t="shared" si="213"/>
        <v>0.5</v>
      </c>
      <c r="J139" s="19">
        <f t="shared" si="191"/>
        <v>107.60121138454677</v>
      </c>
      <c r="K139" s="19">
        <f t="shared" si="182"/>
        <v>1</v>
      </c>
      <c r="L139" s="19">
        <f t="shared" si="183"/>
        <v>1E-3</v>
      </c>
      <c r="M139" s="19">
        <f t="shared" si="192"/>
        <v>1.0760121138454676E-4</v>
      </c>
      <c r="N139" s="19">
        <f t="shared" si="193"/>
        <v>0.10760121138454676</v>
      </c>
      <c r="O139" s="33">
        <f t="shared" si="184"/>
        <v>0</v>
      </c>
      <c r="P139" s="20">
        <f t="shared" si="194"/>
        <v>0</v>
      </c>
      <c r="Q139" s="21">
        <f t="shared" si="195"/>
        <v>0</v>
      </c>
      <c r="R139" s="22">
        <f t="shared" si="185"/>
        <v>20</v>
      </c>
      <c r="S139" s="22">
        <f t="shared" si="196"/>
        <v>293.14999999999998</v>
      </c>
      <c r="T139" s="23">
        <f t="shared" si="164"/>
        <v>-5.6516219510763184E-6</v>
      </c>
      <c r="U139" s="24">
        <f t="shared" si="197"/>
        <v>-5.6516219510763183E-3</v>
      </c>
      <c r="V139" s="25">
        <f t="shared" si="198"/>
        <v>1.0194958943347044E-4</v>
      </c>
      <c r="W139" s="26">
        <f t="shared" si="199"/>
        <v>0.10194958943347043</v>
      </c>
      <c r="X139" s="15">
        <f t="shared" si="186"/>
        <v>3</v>
      </c>
      <c r="Y139" s="15">
        <f t="shared" si="187"/>
        <v>20</v>
      </c>
      <c r="Z139" s="15">
        <f t="shared" si="188"/>
        <v>293.14999999999998</v>
      </c>
      <c r="AA139" s="15">
        <v>1.821E-5</v>
      </c>
      <c r="AB139" s="15">
        <v>1.1890000000000001</v>
      </c>
      <c r="AC139" s="15">
        <f t="shared" si="200"/>
        <v>1.531539108494533E-5</v>
      </c>
      <c r="AD139" s="15">
        <v>1006</v>
      </c>
      <c r="AE139" s="15">
        <v>2.588E-2</v>
      </c>
      <c r="AF139" s="27">
        <f t="shared" si="201"/>
        <v>391.7627677100495</v>
      </c>
      <c r="AG139" s="28">
        <f t="shared" si="202"/>
        <v>0.70785394126738799</v>
      </c>
      <c r="AH139" s="27">
        <f t="shared" si="203"/>
        <v>277.31081916537875</v>
      </c>
      <c r="AI139" s="28">
        <f t="shared" si="165"/>
        <v>0.3</v>
      </c>
      <c r="AJ139" s="28">
        <f t="shared" si="204"/>
        <v>10.936654367697962</v>
      </c>
      <c r="AK139" s="28">
        <f t="shared" si="205"/>
        <v>1.1390790367228607</v>
      </c>
      <c r="AL139" s="28">
        <f t="shared" si="206"/>
        <v>1.013080265757788</v>
      </c>
      <c r="AM139" s="28">
        <f t="shared" si="207"/>
        <v>10.026900729562133</v>
      </c>
      <c r="AN139" s="29">
        <f t="shared" si="208"/>
        <v>129.748095440534</v>
      </c>
      <c r="AO139" s="30">
        <f t="shared" si="209"/>
        <v>1.2994192519173375E-4</v>
      </c>
      <c r="AP139" s="29">
        <f t="shared" si="210"/>
        <v>-2.7992335758263314E-5</v>
      </c>
      <c r="AQ139" s="31">
        <f t="shared" si="211"/>
        <v>-5.1943756548433635E-5</v>
      </c>
    </row>
    <row r="140" spans="1:43" x14ac:dyDescent="0.3">
      <c r="A140" s="29">
        <f t="shared" si="167"/>
        <v>123</v>
      </c>
      <c r="B140" s="31">
        <f t="shared" si="189"/>
        <v>20.003135910313897</v>
      </c>
      <c r="C140" s="31">
        <f t="shared" si="190"/>
        <v>-8.4728859768898719</v>
      </c>
      <c r="D140" s="42">
        <f t="shared" si="213"/>
        <v>2</v>
      </c>
      <c r="E140" s="18">
        <f t="shared" si="213"/>
        <v>2E-3</v>
      </c>
      <c r="F140" s="18">
        <f t="shared" si="213"/>
        <v>50</v>
      </c>
      <c r="G140" s="18">
        <f t="shared" si="213"/>
        <v>0.05</v>
      </c>
      <c r="H140" s="18">
        <f t="shared" si="213"/>
        <v>3.1415926535897936E-4</v>
      </c>
      <c r="I140" s="18">
        <f t="shared" si="213"/>
        <v>0.5</v>
      </c>
      <c r="J140" s="19">
        <f t="shared" si="191"/>
        <v>107.60119164591929</v>
      </c>
      <c r="K140" s="19">
        <f t="shared" si="182"/>
        <v>1</v>
      </c>
      <c r="L140" s="19">
        <f t="shared" si="183"/>
        <v>1E-3</v>
      </c>
      <c r="M140" s="19">
        <f t="shared" si="192"/>
        <v>1.0760119164591928E-4</v>
      </c>
      <c r="N140" s="19">
        <f t="shared" si="193"/>
        <v>0.10760119164591929</v>
      </c>
      <c r="O140" s="33">
        <f t="shared" si="184"/>
        <v>0</v>
      </c>
      <c r="P140" s="20">
        <f t="shared" si="194"/>
        <v>0</v>
      </c>
      <c r="Q140" s="21">
        <f t="shared" si="195"/>
        <v>0</v>
      </c>
      <c r="R140" s="22">
        <f t="shared" si="185"/>
        <v>20</v>
      </c>
      <c r="S140" s="22">
        <f t="shared" si="196"/>
        <v>293.14999999999998</v>
      </c>
      <c r="T140" s="23">
        <f t="shared" si="164"/>
        <v>-5.5595314165458351E-6</v>
      </c>
      <c r="U140" s="24">
        <f t="shared" si="197"/>
        <v>-5.5595314165458355E-3</v>
      </c>
      <c r="V140" s="25">
        <f t="shared" si="198"/>
        <v>1.0204166022937345E-4</v>
      </c>
      <c r="W140" s="26">
        <f t="shared" si="199"/>
        <v>0.10204166022937344</v>
      </c>
      <c r="X140" s="15">
        <f t="shared" si="186"/>
        <v>3</v>
      </c>
      <c r="Y140" s="15">
        <f t="shared" si="187"/>
        <v>20</v>
      </c>
      <c r="Z140" s="15">
        <f t="shared" si="188"/>
        <v>293.14999999999998</v>
      </c>
      <c r="AA140" s="15">
        <v>1.821E-5</v>
      </c>
      <c r="AB140" s="15">
        <v>1.1890000000000001</v>
      </c>
      <c r="AC140" s="15">
        <f t="shared" si="200"/>
        <v>1.531539108494533E-5</v>
      </c>
      <c r="AD140" s="15">
        <v>1006</v>
      </c>
      <c r="AE140" s="15">
        <v>2.588E-2</v>
      </c>
      <c r="AF140" s="27">
        <f t="shared" si="201"/>
        <v>391.7627677100495</v>
      </c>
      <c r="AG140" s="28">
        <f t="shared" si="202"/>
        <v>0.70785394126738799</v>
      </c>
      <c r="AH140" s="27">
        <f t="shared" si="203"/>
        <v>277.31081916537875</v>
      </c>
      <c r="AI140" s="28">
        <f t="shared" si="165"/>
        <v>0.3</v>
      </c>
      <c r="AJ140" s="28">
        <f t="shared" si="204"/>
        <v>10.936654367697962</v>
      </c>
      <c r="AK140" s="28">
        <f t="shared" si="205"/>
        <v>1.1390790367228607</v>
      </c>
      <c r="AL140" s="28">
        <f t="shared" si="206"/>
        <v>1.013080265757788</v>
      </c>
      <c r="AM140" s="28">
        <f t="shared" si="207"/>
        <v>10.026900729562133</v>
      </c>
      <c r="AN140" s="29">
        <f t="shared" si="208"/>
        <v>129.748095440534</v>
      </c>
      <c r="AO140" s="30">
        <f t="shared" si="209"/>
        <v>1.2782461631292088E-4</v>
      </c>
      <c r="AP140" s="29">
        <f t="shared" si="210"/>
        <v>-2.5782956083547434E-5</v>
      </c>
      <c r="AQ140" s="31">
        <f t="shared" si="211"/>
        <v>-4.784393862192777E-5</v>
      </c>
    </row>
    <row r="141" spans="1:43" x14ac:dyDescent="0.3">
      <c r="A141" s="29">
        <f t="shared" si="167"/>
        <v>124</v>
      </c>
      <c r="B141" s="31">
        <f t="shared" si="189"/>
        <v>20.003088066375277</v>
      </c>
      <c r="C141" s="31">
        <f t="shared" si="190"/>
        <v>-8.4882603535683643</v>
      </c>
      <c r="D141" s="42">
        <f t="shared" si="213"/>
        <v>2</v>
      </c>
      <c r="E141" s="18">
        <f t="shared" si="213"/>
        <v>2E-3</v>
      </c>
      <c r="F141" s="18">
        <f t="shared" si="213"/>
        <v>50</v>
      </c>
      <c r="G141" s="18">
        <f t="shared" si="213"/>
        <v>0.05</v>
      </c>
      <c r="H141" s="18">
        <f t="shared" si="213"/>
        <v>3.1415926535897936E-4</v>
      </c>
      <c r="I141" s="18">
        <f t="shared" si="213"/>
        <v>0.5</v>
      </c>
      <c r="J141" s="19">
        <f t="shared" si="191"/>
        <v>107.6011734652226</v>
      </c>
      <c r="K141" s="19">
        <f t="shared" si="182"/>
        <v>1</v>
      </c>
      <c r="L141" s="19">
        <f t="shared" si="183"/>
        <v>1E-3</v>
      </c>
      <c r="M141" s="19">
        <f t="shared" si="192"/>
        <v>1.076011734652226E-4</v>
      </c>
      <c r="N141" s="19">
        <f t="shared" si="193"/>
        <v>0.1076011734652226</v>
      </c>
      <c r="O141" s="33">
        <f t="shared" si="184"/>
        <v>0</v>
      </c>
      <c r="P141" s="20">
        <f t="shared" si="194"/>
        <v>0</v>
      </c>
      <c r="Q141" s="21">
        <f t="shared" si="195"/>
        <v>0</v>
      </c>
      <c r="R141" s="22">
        <f t="shared" si="185"/>
        <v>20</v>
      </c>
      <c r="S141" s="22">
        <f t="shared" si="196"/>
        <v>293.14999999999998</v>
      </c>
      <c r="T141" s="23">
        <f t="shared" si="164"/>
        <v>-5.4747094489673445E-6</v>
      </c>
      <c r="U141" s="24">
        <f t="shared" si="197"/>
        <v>-5.4747094489673446E-3</v>
      </c>
      <c r="V141" s="25">
        <f t="shared" si="198"/>
        <v>1.0212646401625526E-4</v>
      </c>
      <c r="W141" s="26">
        <f t="shared" si="199"/>
        <v>0.10212646401625526</v>
      </c>
      <c r="X141" s="15">
        <f t="shared" si="186"/>
        <v>3</v>
      </c>
      <c r="Y141" s="15">
        <f t="shared" si="187"/>
        <v>20</v>
      </c>
      <c r="Z141" s="15">
        <f t="shared" si="188"/>
        <v>293.14999999999998</v>
      </c>
      <c r="AA141" s="15">
        <v>1.821E-5</v>
      </c>
      <c r="AB141" s="15">
        <v>1.1890000000000001</v>
      </c>
      <c r="AC141" s="15">
        <f t="shared" si="200"/>
        <v>1.531539108494533E-5</v>
      </c>
      <c r="AD141" s="15">
        <v>1006</v>
      </c>
      <c r="AE141" s="15">
        <v>2.588E-2</v>
      </c>
      <c r="AF141" s="27">
        <f t="shared" si="201"/>
        <v>391.7627677100495</v>
      </c>
      <c r="AG141" s="28">
        <f t="shared" si="202"/>
        <v>0.70785394126738799</v>
      </c>
      <c r="AH141" s="27">
        <f t="shared" si="203"/>
        <v>277.31081916537875</v>
      </c>
      <c r="AI141" s="28">
        <f t="shared" si="165"/>
        <v>0.3</v>
      </c>
      <c r="AJ141" s="28">
        <f t="shared" si="204"/>
        <v>10.936654367697962</v>
      </c>
      <c r="AK141" s="28">
        <f t="shared" si="205"/>
        <v>1.1390790367228607</v>
      </c>
      <c r="AL141" s="28">
        <f t="shared" si="206"/>
        <v>1.013080265757788</v>
      </c>
      <c r="AM141" s="28">
        <f t="shared" si="207"/>
        <v>10.026900729562133</v>
      </c>
      <c r="AN141" s="29">
        <f t="shared" si="208"/>
        <v>129.748095440534</v>
      </c>
      <c r="AO141" s="30">
        <f t="shared" si="209"/>
        <v>1.2587442243461268E-4</v>
      </c>
      <c r="AP141" s="29">
        <f t="shared" si="210"/>
        <v>-2.3747958418357415E-5</v>
      </c>
      <c r="AQ141" s="31">
        <f t="shared" si="211"/>
        <v>-4.4067711292771892E-5</v>
      </c>
    </row>
    <row r="142" spans="1:43" x14ac:dyDescent="0.3">
      <c r="A142" s="29">
        <f t="shared" si="167"/>
        <v>125</v>
      </c>
      <c r="B142" s="31">
        <f t="shared" si="189"/>
        <v>20.003043998663983</v>
      </c>
      <c r="C142" s="31">
        <f t="shared" si="190"/>
        <v>-8.5026334789866418</v>
      </c>
      <c r="D142" s="42">
        <f t="shared" si="213"/>
        <v>2</v>
      </c>
      <c r="E142" s="18">
        <f t="shared" si="213"/>
        <v>2E-3</v>
      </c>
      <c r="F142" s="18">
        <f t="shared" si="213"/>
        <v>50</v>
      </c>
      <c r="G142" s="18">
        <f t="shared" si="213"/>
        <v>0.05</v>
      </c>
      <c r="H142" s="18">
        <f t="shared" si="213"/>
        <v>3.1415926535897936E-4</v>
      </c>
      <c r="I142" s="18">
        <f t="shared" si="213"/>
        <v>0.5</v>
      </c>
      <c r="J142" s="19">
        <f t="shared" si="191"/>
        <v>107.60115671949231</v>
      </c>
      <c r="K142" s="19">
        <f t="shared" si="182"/>
        <v>1</v>
      </c>
      <c r="L142" s="19">
        <f t="shared" si="183"/>
        <v>1E-3</v>
      </c>
      <c r="M142" s="19">
        <f t="shared" si="192"/>
        <v>1.076011567194923E-4</v>
      </c>
      <c r="N142" s="19">
        <f t="shared" si="193"/>
        <v>0.1076011567194923</v>
      </c>
      <c r="O142" s="33">
        <f t="shared" si="184"/>
        <v>0</v>
      </c>
      <c r="P142" s="20">
        <f t="shared" si="194"/>
        <v>0</v>
      </c>
      <c r="Q142" s="21">
        <f t="shared" si="195"/>
        <v>0</v>
      </c>
      <c r="R142" s="22">
        <f t="shared" si="185"/>
        <v>20</v>
      </c>
      <c r="S142" s="22">
        <f t="shared" si="196"/>
        <v>293.14999999999998</v>
      </c>
      <c r="T142" s="23">
        <f t="shared" si="164"/>
        <v>-5.3965823481787858E-6</v>
      </c>
      <c r="U142" s="24">
        <f t="shared" si="197"/>
        <v>-5.3965823481787857E-3</v>
      </c>
      <c r="V142" s="25">
        <f t="shared" si="198"/>
        <v>1.0220457437131352E-4</v>
      </c>
      <c r="W142" s="26">
        <f t="shared" si="199"/>
        <v>0.10220457437131351</v>
      </c>
      <c r="X142" s="15">
        <f t="shared" si="186"/>
        <v>3</v>
      </c>
      <c r="Y142" s="15">
        <f t="shared" si="187"/>
        <v>20</v>
      </c>
      <c r="Z142" s="15">
        <f t="shared" si="188"/>
        <v>293.14999999999998</v>
      </c>
      <c r="AA142" s="15">
        <v>1.821E-5</v>
      </c>
      <c r="AB142" s="15">
        <v>1.1890000000000001</v>
      </c>
      <c r="AC142" s="15">
        <f t="shared" si="200"/>
        <v>1.531539108494533E-5</v>
      </c>
      <c r="AD142" s="15">
        <v>1006</v>
      </c>
      <c r="AE142" s="15">
        <v>2.588E-2</v>
      </c>
      <c r="AF142" s="27">
        <f t="shared" si="201"/>
        <v>391.7627677100495</v>
      </c>
      <c r="AG142" s="28">
        <f t="shared" si="202"/>
        <v>0.70785394126738799</v>
      </c>
      <c r="AH142" s="27">
        <f t="shared" si="203"/>
        <v>277.31081916537875</v>
      </c>
      <c r="AI142" s="28">
        <f t="shared" si="165"/>
        <v>0.3</v>
      </c>
      <c r="AJ142" s="28">
        <f t="shared" si="204"/>
        <v>10.936654367697962</v>
      </c>
      <c r="AK142" s="28">
        <f t="shared" si="205"/>
        <v>1.1390790367228607</v>
      </c>
      <c r="AL142" s="28">
        <f t="shared" si="206"/>
        <v>1.013080265757788</v>
      </c>
      <c r="AM142" s="28">
        <f t="shared" si="207"/>
        <v>10.026900729562133</v>
      </c>
      <c r="AN142" s="29">
        <f t="shared" si="208"/>
        <v>129.748095440534</v>
      </c>
      <c r="AO142" s="30">
        <f t="shared" si="209"/>
        <v>1.2407815349704037E-4</v>
      </c>
      <c r="AP142" s="29">
        <f t="shared" si="210"/>
        <v>-2.1873579125726851E-5</v>
      </c>
      <c r="AQ142" s="31">
        <f t="shared" si="211"/>
        <v>-4.0589534176841649E-5</v>
      </c>
    </row>
    <row r="143" spans="1:43" x14ac:dyDescent="0.3">
      <c r="A143" s="29">
        <f t="shared" si="167"/>
        <v>126</v>
      </c>
      <c r="B143" s="31">
        <f t="shared" si="189"/>
        <v>20.003003409129807</v>
      </c>
      <c r="C143" s="31">
        <f t="shared" si="190"/>
        <v>-8.5160574600010541</v>
      </c>
      <c r="D143" s="42">
        <f t="shared" si="213"/>
        <v>2</v>
      </c>
      <c r="E143" s="18">
        <f t="shared" si="213"/>
        <v>2E-3</v>
      </c>
      <c r="F143" s="18">
        <f t="shared" si="213"/>
        <v>50</v>
      </c>
      <c r="G143" s="18">
        <f t="shared" si="213"/>
        <v>0.05</v>
      </c>
      <c r="H143" s="18">
        <f t="shared" si="213"/>
        <v>3.1415926535897936E-4</v>
      </c>
      <c r="I143" s="18">
        <f t="shared" si="213"/>
        <v>0.5</v>
      </c>
      <c r="J143" s="19">
        <f t="shared" si="191"/>
        <v>107.60114129546933</v>
      </c>
      <c r="K143" s="19">
        <f t="shared" si="182"/>
        <v>1</v>
      </c>
      <c r="L143" s="19">
        <f t="shared" si="183"/>
        <v>1E-3</v>
      </c>
      <c r="M143" s="19">
        <f t="shared" si="192"/>
        <v>1.0760114129546933E-4</v>
      </c>
      <c r="N143" s="19">
        <f t="shared" si="193"/>
        <v>0.10760114129546933</v>
      </c>
      <c r="O143" s="33">
        <f t="shared" si="184"/>
        <v>0</v>
      </c>
      <c r="P143" s="20">
        <f t="shared" si="194"/>
        <v>0</v>
      </c>
      <c r="Q143" s="21">
        <f t="shared" si="195"/>
        <v>0</v>
      </c>
      <c r="R143" s="22">
        <f t="shared" si="185"/>
        <v>20</v>
      </c>
      <c r="S143" s="22">
        <f t="shared" si="196"/>
        <v>293.14999999999998</v>
      </c>
      <c r="T143" s="23">
        <f t="shared" si="164"/>
        <v>-5.3246216957144251E-6</v>
      </c>
      <c r="U143" s="24">
        <f t="shared" si="197"/>
        <v>-5.3246216957144252E-3</v>
      </c>
      <c r="V143" s="25">
        <f t="shared" si="198"/>
        <v>1.022765195997549E-4</v>
      </c>
      <c r="W143" s="26">
        <f t="shared" si="199"/>
        <v>0.10227651959975489</v>
      </c>
      <c r="X143" s="15">
        <f t="shared" si="186"/>
        <v>3</v>
      </c>
      <c r="Y143" s="15">
        <f t="shared" si="187"/>
        <v>20</v>
      </c>
      <c r="Z143" s="15">
        <f t="shared" si="188"/>
        <v>293.14999999999998</v>
      </c>
      <c r="AA143" s="15">
        <v>1.821E-5</v>
      </c>
      <c r="AB143" s="15">
        <v>1.1890000000000001</v>
      </c>
      <c r="AC143" s="15">
        <f t="shared" si="200"/>
        <v>1.531539108494533E-5</v>
      </c>
      <c r="AD143" s="15">
        <v>1006</v>
      </c>
      <c r="AE143" s="15">
        <v>2.588E-2</v>
      </c>
      <c r="AF143" s="27">
        <f t="shared" si="201"/>
        <v>391.7627677100495</v>
      </c>
      <c r="AG143" s="28">
        <f t="shared" si="202"/>
        <v>0.70785394126738799</v>
      </c>
      <c r="AH143" s="27">
        <f t="shared" si="203"/>
        <v>277.31081916537875</v>
      </c>
      <c r="AI143" s="28">
        <f t="shared" si="165"/>
        <v>0.3</v>
      </c>
      <c r="AJ143" s="28">
        <f t="shared" si="204"/>
        <v>10.936654367697962</v>
      </c>
      <c r="AK143" s="28">
        <f t="shared" si="205"/>
        <v>1.1390790367228607</v>
      </c>
      <c r="AL143" s="28">
        <f t="shared" si="206"/>
        <v>1.013080265757788</v>
      </c>
      <c r="AM143" s="28">
        <f t="shared" si="207"/>
        <v>10.026900729562133</v>
      </c>
      <c r="AN143" s="29">
        <f t="shared" si="208"/>
        <v>129.748095440534</v>
      </c>
      <c r="AO143" s="30">
        <f t="shared" si="209"/>
        <v>1.2242366050678301E-4</v>
      </c>
      <c r="AP143" s="29">
        <f t="shared" si="210"/>
        <v>-2.0147140907028106E-5</v>
      </c>
      <c r="AQ143" s="31">
        <f t="shared" si="211"/>
        <v>-3.7385882745162668E-5</v>
      </c>
    </row>
    <row r="144" spans="1:43" x14ac:dyDescent="0.3">
      <c r="A144" s="29">
        <f t="shared" si="167"/>
        <v>127</v>
      </c>
      <c r="B144" s="31">
        <f t="shared" si="189"/>
        <v>20.002966023247062</v>
      </c>
      <c r="C144" s="31">
        <f t="shared" si="190"/>
        <v>-8.5285833985497419</v>
      </c>
      <c r="D144" s="42">
        <f t="shared" si="213"/>
        <v>2</v>
      </c>
      <c r="E144" s="18">
        <f t="shared" si="213"/>
        <v>2E-3</v>
      </c>
      <c r="F144" s="18">
        <f t="shared" si="213"/>
        <v>50</v>
      </c>
      <c r="G144" s="18">
        <f t="shared" si="213"/>
        <v>0.05</v>
      </c>
      <c r="H144" s="18">
        <f t="shared" si="213"/>
        <v>3.1415926535897936E-4</v>
      </c>
      <c r="I144" s="18">
        <f t="shared" si="213"/>
        <v>0.5</v>
      </c>
      <c r="J144" s="19">
        <f t="shared" si="191"/>
        <v>107.60112708883388</v>
      </c>
      <c r="K144" s="19">
        <f t="shared" si="182"/>
        <v>1</v>
      </c>
      <c r="L144" s="19">
        <f t="shared" si="183"/>
        <v>1E-3</v>
      </c>
      <c r="M144" s="19">
        <f t="shared" si="192"/>
        <v>1.0760112708883387E-4</v>
      </c>
      <c r="N144" s="19">
        <f t="shared" si="193"/>
        <v>0.10760112708883388</v>
      </c>
      <c r="O144" s="33">
        <f t="shared" si="184"/>
        <v>0</v>
      </c>
      <c r="P144" s="20">
        <f t="shared" si="194"/>
        <v>0</v>
      </c>
      <c r="Q144" s="21">
        <f t="shared" si="195"/>
        <v>0</v>
      </c>
      <c r="R144" s="22">
        <f t="shared" si="185"/>
        <v>20</v>
      </c>
      <c r="S144" s="22">
        <f t="shared" si="196"/>
        <v>293.14999999999998</v>
      </c>
      <c r="T144" s="23">
        <f t="shared" si="164"/>
        <v>-5.2583407812432049E-6</v>
      </c>
      <c r="U144" s="24">
        <f t="shared" si="197"/>
        <v>-5.2583407812432049E-3</v>
      </c>
      <c r="V144" s="25">
        <f t="shared" si="198"/>
        <v>1.0234278630759067E-4</v>
      </c>
      <c r="W144" s="26">
        <f t="shared" si="199"/>
        <v>0.10234278630759067</v>
      </c>
      <c r="X144" s="15">
        <f t="shared" si="186"/>
        <v>3</v>
      </c>
      <c r="Y144" s="15">
        <f t="shared" si="187"/>
        <v>20</v>
      </c>
      <c r="Z144" s="15">
        <f t="shared" si="188"/>
        <v>293.14999999999998</v>
      </c>
      <c r="AA144" s="15">
        <v>1.821E-5</v>
      </c>
      <c r="AB144" s="15">
        <v>1.1890000000000001</v>
      </c>
      <c r="AC144" s="15">
        <f t="shared" si="200"/>
        <v>1.531539108494533E-5</v>
      </c>
      <c r="AD144" s="15">
        <v>1006</v>
      </c>
      <c r="AE144" s="15">
        <v>2.588E-2</v>
      </c>
      <c r="AF144" s="27">
        <f t="shared" si="201"/>
        <v>391.7627677100495</v>
      </c>
      <c r="AG144" s="28">
        <f t="shared" si="202"/>
        <v>0.70785394126738799</v>
      </c>
      <c r="AH144" s="27">
        <f t="shared" si="203"/>
        <v>277.31081916537875</v>
      </c>
      <c r="AI144" s="28">
        <f t="shared" si="165"/>
        <v>0.3</v>
      </c>
      <c r="AJ144" s="28">
        <f t="shared" si="204"/>
        <v>10.936654367697962</v>
      </c>
      <c r="AK144" s="28">
        <f t="shared" si="205"/>
        <v>1.1390790367228607</v>
      </c>
      <c r="AL144" s="28">
        <f t="shared" si="206"/>
        <v>1.013080265757788</v>
      </c>
      <c r="AM144" s="28">
        <f t="shared" si="207"/>
        <v>10.026900729562133</v>
      </c>
      <c r="AN144" s="29">
        <f t="shared" si="208"/>
        <v>129.748095440534</v>
      </c>
      <c r="AO144" s="30">
        <f t="shared" si="209"/>
        <v>1.208997533668878E-4</v>
      </c>
      <c r="AP144" s="29">
        <f t="shared" si="210"/>
        <v>-1.8556967059297133E-5</v>
      </c>
      <c r="AQ144" s="31">
        <f t="shared" si="211"/>
        <v>-3.4435089216193215E-5</v>
      </c>
    </row>
    <row r="145" spans="1:43" x14ac:dyDescent="0.3">
      <c r="A145" s="29">
        <f t="shared" si="167"/>
        <v>128</v>
      </c>
      <c r="B145" s="31">
        <f t="shared" si="189"/>
        <v>20.002931588157846</v>
      </c>
      <c r="C145" s="31">
        <f t="shared" si="190"/>
        <v>-8.5402611705077955</v>
      </c>
      <c r="D145" s="42">
        <f t="shared" si="213"/>
        <v>2</v>
      </c>
      <c r="E145" s="18">
        <f t="shared" si="213"/>
        <v>2E-3</v>
      </c>
      <c r="F145" s="18">
        <f t="shared" si="213"/>
        <v>50</v>
      </c>
      <c r="G145" s="18">
        <f t="shared" si="213"/>
        <v>0.05</v>
      </c>
      <c r="H145" s="18">
        <f t="shared" si="213"/>
        <v>3.1415926535897936E-4</v>
      </c>
      <c r="I145" s="18">
        <f t="shared" si="213"/>
        <v>0.5</v>
      </c>
      <c r="J145" s="19">
        <f t="shared" si="191"/>
        <v>107.60111400349999</v>
      </c>
      <c r="K145" s="19">
        <f t="shared" si="182"/>
        <v>1</v>
      </c>
      <c r="L145" s="19">
        <f t="shared" si="183"/>
        <v>1E-3</v>
      </c>
      <c r="M145" s="19">
        <f t="shared" si="192"/>
        <v>1.0760111400349999E-4</v>
      </c>
      <c r="N145" s="19">
        <f t="shared" si="193"/>
        <v>0.10760111400349999</v>
      </c>
      <c r="O145" s="33">
        <f t="shared" si="184"/>
        <v>0</v>
      </c>
      <c r="P145" s="20">
        <f t="shared" si="194"/>
        <v>0</v>
      </c>
      <c r="Q145" s="21">
        <f t="shared" si="195"/>
        <v>0</v>
      </c>
      <c r="R145" s="22">
        <f t="shared" si="185"/>
        <v>20</v>
      </c>
      <c r="S145" s="22">
        <f t="shared" si="196"/>
        <v>293.14999999999998</v>
      </c>
      <c r="T145" s="23">
        <f t="shared" si="164"/>
        <v>-5.1972913102552917E-6</v>
      </c>
      <c r="U145" s="24">
        <f t="shared" si="197"/>
        <v>-5.1972913102552917E-3</v>
      </c>
      <c r="V145" s="25">
        <f t="shared" si="198"/>
        <v>1.0240382269324469E-4</v>
      </c>
      <c r="W145" s="26">
        <f t="shared" si="199"/>
        <v>0.10240382269324469</v>
      </c>
      <c r="X145" s="15">
        <f t="shared" si="186"/>
        <v>3</v>
      </c>
      <c r="Y145" s="15">
        <f t="shared" si="187"/>
        <v>20</v>
      </c>
      <c r="Z145" s="15">
        <f t="shared" si="188"/>
        <v>293.14999999999998</v>
      </c>
      <c r="AA145" s="15">
        <v>1.821E-5</v>
      </c>
      <c r="AB145" s="15">
        <v>1.1890000000000001</v>
      </c>
      <c r="AC145" s="15">
        <f t="shared" si="200"/>
        <v>1.531539108494533E-5</v>
      </c>
      <c r="AD145" s="15">
        <v>1006</v>
      </c>
      <c r="AE145" s="15">
        <v>2.588E-2</v>
      </c>
      <c r="AF145" s="27">
        <f t="shared" si="201"/>
        <v>391.7627677100495</v>
      </c>
      <c r="AG145" s="28">
        <f t="shared" si="202"/>
        <v>0.70785394126738799</v>
      </c>
      <c r="AH145" s="27">
        <f t="shared" si="203"/>
        <v>277.31081916537875</v>
      </c>
      <c r="AI145" s="28">
        <f t="shared" si="165"/>
        <v>0.3</v>
      </c>
      <c r="AJ145" s="28">
        <f t="shared" si="204"/>
        <v>10.936654367697962</v>
      </c>
      <c r="AK145" s="28">
        <f t="shared" si="205"/>
        <v>1.1390790367228607</v>
      </c>
      <c r="AL145" s="28">
        <f t="shared" si="206"/>
        <v>1.013080265757788</v>
      </c>
      <c r="AM145" s="28">
        <f t="shared" si="207"/>
        <v>10.026900729562133</v>
      </c>
      <c r="AN145" s="29">
        <f t="shared" si="208"/>
        <v>129.748095440534</v>
      </c>
      <c r="AO145" s="30">
        <f t="shared" si="209"/>
        <v>1.1949612519321755E-4</v>
      </c>
      <c r="AP145" s="29">
        <f t="shared" si="210"/>
        <v>-1.7092302499972857E-5</v>
      </c>
      <c r="AQ145" s="31">
        <f t="shared" si="211"/>
        <v>-3.17171960060062E-5</v>
      </c>
    </row>
    <row r="146" spans="1:43" x14ac:dyDescent="0.3">
      <c r="A146" s="29">
        <f t="shared" si="167"/>
        <v>129</v>
      </c>
      <c r="B146" s="31">
        <f t="shared" si="189"/>
        <v>20.002899870961841</v>
      </c>
      <c r="C146" s="31">
        <f t="shared" si="190"/>
        <v>-8.5511392399989141</v>
      </c>
      <c r="D146" s="42">
        <f t="shared" si="213"/>
        <v>2</v>
      </c>
      <c r="E146" s="18">
        <f t="shared" si="213"/>
        <v>2E-3</v>
      </c>
      <c r="F146" s="18">
        <f t="shared" si="213"/>
        <v>50</v>
      </c>
      <c r="G146" s="18">
        <f t="shared" si="213"/>
        <v>0.05</v>
      </c>
      <c r="H146" s="18">
        <f t="shared" si="213"/>
        <v>3.1415926535897936E-4</v>
      </c>
      <c r="I146" s="18">
        <f t="shared" si="213"/>
        <v>0.5</v>
      </c>
      <c r="J146" s="19">
        <f t="shared" si="191"/>
        <v>107.6011019509655</v>
      </c>
      <c r="K146" s="19">
        <f t="shared" si="182"/>
        <v>1</v>
      </c>
      <c r="L146" s="19">
        <f t="shared" si="183"/>
        <v>1E-3</v>
      </c>
      <c r="M146" s="19">
        <f t="shared" si="192"/>
        <v>1.0760110195096549E-4</v>
      </c>
      <c r="N146" s="19">
        <f t="shared" si="193"/>
        <v>0.10760110195096549</v>
      </c>
      <c r="O146" s="33">
        <f t="shared" si="184"/>
        <v>0</v>
      </c>
      <c r="P146" s="20">
        <f t="shared" si="194"/>
        <v>0</v>
      </c>
      <c r="Q146" s="21">
        <f t="shared" si="195"/>
        <v>0</v>
      </c>
      <c r="R146" s="22">
        <f t="shared" si="185"/>
        <v>20</v>
      </c>
      <c r="S146" s="22">
        <f t="shared" si="196"/>
        <v>293.14999999999998</v>
      </c>
      <c r="T146" s="23">
        <f t="shared" si="164"/>
        <v>-5.1410603719405235E-6</v>
      </c>
      <c r="U146" s="24">
        <f t="shared" si="197"/>
        <v>-5.1410603719405238E-3</v>
      </c>
      <c r="V146" s="25">
        <f t="shared" si="198"/>
        <v>1.0246004157902496E-4</v>
      </c>
      <c r="W146" s="26">
        <f t="shared" si="199"/>
        <v>0.10246004157902497</v>
      </c>
      <c r="X146" s="15">
        <f t="shared" si="186"/>
        <v>3</v>
      </c>
      <c r="Y146" s="15">
        <f t="shared" si="187"/>
        <v>20</v>
      </c>
      <c r="Z146" s="15">
        <f t="shared" si="188"/>
        <v>293.14999999999998</v>
      </c>
      <c r="AA146" s="15">
        <v>1.821E-5</v>
      </c>
      <c r="AB146" s="15">
        <v>1.1890000000000001</v>
      </c>
      <c r="AC146" s="15">
        <f t="shared" si="200"/>
        <v>1.531539108494533E-5</v>
      </c>
      <c r="AD146" s="15">
        <v>1006</v>
      </c>
      <c r="AE146" s="15">
        <v>2.588E-2</v>
      </c>
      <c r="AF146" s="27">
        <f t="shared" si="201"/>
        <v>391.7627677100495</v>
      </c>
      <c r="AG146" s="28">
        <f t="shared" si="202"/>
        <v>0.70785394126738799</v>
      </c>
      <c r="AH146" s="27">
        <f t="shared" si="203"/>
        <v>277.31081916537875</v>
      </c>
      <c r="AI146" s="28">
        <f t="shared" si="165"/>
        <v>0.3</v>
      </c>
      <c r="AJ146" s="28">
        <f t="shared" si="204"/>
        <v>10.936654367697962</v>
      </c>
      <c r="AK146" s="28">
        <f t="shared" si="205"/>
        <v>1.1390790367228607</v>
      </c>
      <c r="AL146" s="28">
        <f t="shared" si="206"/>
        <v>1.013080265757788</v>
      </c>
      <c r="AM146" s="28">
        <f t="shared" si="207"/>
        <v>10.026900729562133</v>
      </c>
      <c r="AN146" s="29">
        <f t="shared" si="208"/>
        <v>129.748095440534</v>
      </c>
      <c r="AO146" s="30">
        <f t="shared" si="209"/>
        <v>1.1820328260394813E-4</v>
      </c>
      <c r="AP146" s="29">
        <f t="shared" si="210"/>
        <v>-1.5743241024923166E-5</v>
      </c>
      <c r="AQ146" s="31">
        <f t="shared" si="211"/>
        <v>-2.9213820745220193E-5</v>
      </c>
    </row>
    <row r="147" spans="1:43" x14ac:dyDescent="0.3">
      <c r="A147" s="29">
        <f t="shared" si="167"/>
        <v>130</v>
      </c>
      <c r="B147" s="31">
        <f t="shared" si="189"/>
        <v>20.002870657141095</v>
      </c>
      <c r="C147" s="31">
        <f t="shared" si="190"/>
        <v>-8.5612645074995672</v>
      </c>
      <c r="D147" s="42">
        <f t="shared" si="213"/>
        <v>2</v>
      </c>
      <c r="E147" s="18">
        <f t="shared" si="213"/>
        <v>2E-3</v>
      </c>
      <c r="F147" s="18">
        <f t="shared" si="213"/>
        <v>50</v>
      </c>
      <c r="G147" s="18">
        <f t="shared" si="213"/>
        <v>0.05</v>
      </c>
      <c r="H147" s="18">
        <f t="shared" si="213"/>
        <v>3.1415926535897936E-4</v>
      </c>
      <c r="I147" s="18">
        <f t="shared" si="213"/>
        <v>0.5</v>
      </c>
      <c r="J147" s="19">
        <f t="shared" si="191"/>
        <v>107.60109084971361</v>
      </c>
      <c r="K147" s="19">
        <f t="shared" si="182"/>
        <v>1</v>
      </c>
      <c r="L147" s="19">
        <f t="shared" si="183"/>
        <v>1E-3</v>
      </c>
      <c r="M147" s="19">
        <f t="shared" si="192"/>
        <v>1.076010908497136E-4</v>
      </c>
      <c r="N147" s="19">
        <f t="shared" si="193"/>
        <v>0.1076010908497136</v>
      </c>
      <c r="O147" s="33">
        <f t="shared" si="184"/>
        <v>0</v>
      </c>
      <c r="P147" s="20">
        <f t="shared" si="194"/>
        <v>0</v>
      </c>
      <c r="Q147" s="21">
        <f t="shared" si="195"/>
        <v>0</v>
      </c>
      <c r="R147" s="22">
        <f t="shared" si="185"/>
        <v>20</v>
      </c>
      <c r="S147" s="22">
        <f t="shared" si="196"/>
        <v>293.14999999999998</v>
      </c>
      <c r="T147" s="23">
        <f t="shared" ref="T147:T210" si="214">0.000000056*H147*((S147)^4-(B147+273.15)^4)</f>
        <v>-5.0892676459004722E-6</v>
      </c>
      <c r="U147" s="24">
        <f t="shared" si="197"/>
        <v>-5.0892676459004726E-3</v>
      </c>
      <c r="V147" s="25">
        <f t="shared" si="198"/>
        <v>1.0251182320381314E-4</v>
      </c>
      <c r="W147" s="26">
        <f t="shared" si="199"/>
        <v>0.10251182320381313</v>
      </c>
      <c r="X147" s="15">
        <f t="shared" si="186"/>
        <v>3</v>
      </c>
      <c r="Y147" s="15">
        <f t="shared" si="187"/>
        <v>20</v>
      </c>
      <c r="Z147" s="15">
        <f t="shared" si="188"/>
        <v>293.14999999999998</v>
      </c>
      <c r="AA147" s="15">
        <v>1.821E-5</v>
      </c>
      <c r="AB147" s="15">
        <v>1.1890000000000001</v>
      </c>
      <c r="AC147" s="15">
        <f t="shared" si="200"/>
        <v>1.531539108494533E-5</v>
      </c>
      <c r="AD147" s="15">
        <v>1006</v>
      </c>
      <c r="AE147" s="15">
        <v>2.588E-2</v>
      </c>
      <c r="AF147" s="27">
        <f t="shared" si="201"/>
        <v>391.7627677100495</v>
      </c>
      <c r="AG147" s="28">
        <f t="shared" si="202"/>
        <v>0.70785394126738799</v>
      </c>
      <c r="AH147" s="27">
        <f t="shared" si="203"/>
        <v>277.31081916537875</v>
      </c>
      <c r="AI147" s="28">
        <f t="shared" ref="AI147:AI210" si="215">AI146</f>
        <v>0.3</v>
      </c>
      <c r="AJ147" s="28">
        <f t="shared" si="204"/>
        <v>10.936654367697962</v>
      </c>
      <c r="AK147" s="28">
        <f t="shared" si="205"/>
        <v>1.1390790367228607</v>
      </c>
      <c r="AL147" s="28">
        <f t="shared" si="206"/>
        <v>1.013080265757788</v>
      </c>
      <c r="AM147" s="28">
        <f t="shared" si="207"/>
        <v>10.026900729562133</v>
      </c>
      <c r="AN147" s="29">
        <f t="shared" si="208"/>
        <v>129.748095440534</v>
      </c>
      <c r="AO147" s="30">
        <f t="shared" si="209"/>
        <v>1.170124815114255E-4</v>
      </c>
      <c r="AP147" s="29">
        <f t="shared" si="210"/>
        <v>-1.4500658307612361E-5</v>
      </c>
      <c r="AQ147" s="31">
        <f t="shared" si="211"/>
        <v>-2.6908031949434184E-5</v>
      </c>
    </row>
    <row r="148" spans="1:43" x14ac:dyDescent="0.3">
      <c r="A148" s="29">
        <f t="shared" si="167"/>
        <v>131</v>
      </c>
      <c r="B148" s="31">
        <f t="shared" si="189"/>
        <v>20.002843749109147</v>
      </c>
      <c r="C148" s="31">
        <f t="shared" si="190"/>
        <v>-8.5706821896343879</v>
      </c>
      <c r="D148" s="42">
        <f t="shared" ref="D148:I163" si="216">D147</f>
        <v>2</v>
      </c>
      <c r="E148" s="18">
        <f t="shared" si="216"/>
        <v>2E-3</v>
      </c>
      <c r="F148" s="18">
        <f t="shared" si="216"/>
        <v>50</v>
      </c>
      <c r="G148" s="18">
        <f t="shared" si="216"/>
        <v>0.05</v>
      </c>
      <c r="H148" s="18">
        <f t="shared" si="216"/>
        <v>3.1415926535897936E-4</v>
      </c>
      <c r="I148" s="18">
        <f t="shared" si="216"/>
        <v>0.5</v>
      </c>
      <c r="J148" s="19">
        <f t="shared" si="191"/>
        <v>107.60108062466148</v>
      </c>
      <c r="K148" s="19">
        <f t="shared" si="182"/>
        <v>1</v>
      </c>
      <c r="L148" s="19">
        <f t="shared" si="183"/>
        <v>1E-3</v>
      </c>
      <c r="M148" s="19">
        <f t="shared" si="192"/>
        <v>1.0760108062466148E-4</v>
      </c>
      <c r="N148" s="19">
        <f t="shared" si="193"/>
        <v>0.10760108062466148</v>
      </c>
      <c r="O148" s="33">
        <f t="shared" si="184"/>
        <v>0</v>
      </c>
      <c r="P148" s="20">
        <f t="shared" si="194"/>
        <v>0</v>
      </c>
      <c r="Q148" s="21">
        <f t="shared" si="195"/>
        <v>0</v>
      </c>
      <c r="R148" s="22">
        <f t="shared" si="185"/>
        <v>20</v>
      </c>
      <c r="S148" s="22">
        <f t="shared" si="196"/>
        <v>293.14999999999998</v>
      </c>
      <c r="T148" s="23">
        <f t="shared" si="214"/>
        <v>-5.0415628304967664E-6</v>
      </c>
      <c r="U148" s="24">
        <f t="shared" si="197"/>
        <v>-5.0415628304967663E-3</v>
      </c>
      <c r="V148" s="25">
        <f t="shared" si="198"/>
        <v>1.0255951779416471E-4</v>
      </c>
      <c r="W148" s="26">
        <f t="shared" si="199"/>
        <v>0.10255951779416471</v>
      </c>
      <c r="X148" s="15">
        <f t="shared" si="186"/>
        <v>3</v>
      </c>
      <c r="Y148" s="15">
        <f t="shared" si="187"/>
        <v>20</v>
      </c>
      <c r="Z148" s="15">
        <f t="shared" si="188"/>
        <v>293.14999999999998</v>
      </c>
      <c r="AA148" s="15">
        <v>1.821E-5</v>
      </c>
      <c r="AB148" s="15">
        <v>1.1890000000000001</v>
      </c>
      <c r="AC148" s="15">
        <f t="shared" si="200"/>
        <v>1.531539108494533E-5</v>
      </c>
      <c r="AD148" s="15">
        <v>1006</v>
      </c>
      <c r="AE148" s="15">
        <v>2.588E-2</v>
      </c>
      <c r="AF148" s="27">
        <f t="shared" si="201"/>
        <v>391.7627677100495</v>
      </c>
      <c r="AG148" s="28">
        <f t="shared" si="202"/>
        <v>0.70785394126738799</v>
      </c>
      <c r="AH148" s="27">
        <f t="shared" si="203"/>
        <v>277.31081916537875</v>
      </c>
      <c r="AI148" s="28">
        <f t="shared" si="215"/>
        <v>0.3</v>
      </c>
      <c r="AJ148" s="28">
        <f t="shared" si="204"/>
        <v>10.936654367697962</v>
      </c>
      <c r="AK148" s="28">
        <f t="shared" si="205"/>
        <v>1.1390790367228607</v>
      </c>
      <c r="AL148" s="28">
        <f t="shared" si="206"/>
        <v>1.013080265757788</v>
      </c>
      <c r="AM148" s="28">
        <f t="shared" si="207"/>
        <v>10.026900729562133</v>
      </c>
      <c r="AN148" s="29">
        <f t="shared" si="208"/>
        <v>129.748095440534</v>
      </c>
      <c r="AO148" s="30">
        <f t="shared" si="209"/>
        <v>1.1591566798193946E-4</v>
      </c>
      <c r="AP148" s="29">
        <f t="shared" si="210"/>
        <v>-1.3356150187774745E-5</v>
      </c>
      <c r="AQ148" s="31">
        <f t="shared" si="211"/>
        <v>-2.478423450509262E-5</v>
      </c>
    </row>
    <row r="149" spans="1:43" x14ac:dyDescent="0.3">
      <c r="A149" s="29">
        <f t="shared" si="167"/>
        <v>132</v>
      </c>
      <c r="B149" s="31">
        <f t="shared" si="189"/>
        <v>20.002818964874642</v>
      </c>
      <c r="C149" s="31">
        <f t="shared" si="190"/>
        <v>-8.5794357282492459</v>
      </c>
      <c r="D149" s="42">
        <f t="shared" si="216"/>
        <v>2</v>
      </c>
      <c r="E149" s="18">
        <f t="shared" si="216"/>
        <v>2E-3</v>
      </c>
      <c r="F149" s="18">
        <f t="shared" si="216"/>
        <v>50</v>
      </c>
      <c r="G149" s="18">
        <f t="shared" si="216"/>
        <v>0.05</v>
      </c>
      <c r="H149" s="18">
        <f t="shared" si="216"/>
        <v>3.1415926535897936E-4</v>
      </c>
      <c r="I149" s="18">
        <f t="shared" si="216"/>
        <v>0.5</v>
      </c>
      <c r="J149" s="19">
        <f>100+0.38*B149</f>
        <v>107.60107120665236</v>
      </c>
      <c r="K149" s="19">
        <f t="shared" si="182"/>
        <v>1</v>
      </c>
      <c r="L149" s="19">
        <f t="shared" si="183"/>
        <v>1E-3</v>
      </c>
      <c r="M149" s="19">
        <f t="shared" si="192"/>
        <v>1.0760107120665235E-4</v>
      </c>
      <c r="N149" s="19">
        <f t="shared" si="193"/>
        <v>0.10760107120665235</v>
      </c>
      <c r="O149" s="33">
        <f t="shared" si="184"/>
        <v>0</v>
      </c>
      <c r="P149" s="20">
        <f t="shared" si="194"/>
        <v>0</v>
      </c>
      <c r="Q149" s="21">
        <f t="shared" si="195"/>
        <v>0</v>
      </c>
      <c r="R149" s="22">
        <f t="shared" si="185"/>
        <v>20</v>
      </c>
      <c r="S149" s="22">
        <f t="shared" si="196"/>
        <v>293.14999999999998</v>
      </c>
      <c r="T149" s="23">
        <f t="shared" si="214"/>
        <v>-4.9976232728363933E-6</v>
      </c>
      <c r="U149" s="24">
        <f t="shared" si="197"/>
        <v>-4.9976232728363929E-3</v>
      </c>
      <c r="V149" s="25">
        <f t="shared" si="198"/>
        <v>1.0260344793381595E-4</v>
      </c>
      <c r="W149" s="26">
        <f t="shared" si="199"/>
        <v>0.10260344793381596</v>
      </c>
      <c r="X149" s="15">
        <f t="shared" si="186"/>
        <v>3</v>
      </c>
      <c r="Y149" s="15">
        <f t="shared" si="187"/>
        <v>20</v>
      </c>
      <c r="Z149" s="15">
        <f t="shared" si="188"/>
        <v>293.14999999999998</v>
      </c>
      <c r="AA149" s="15">
        <v>1.821E-5</v>
      </c>
      <c r="AB149" s="15">
        <v>1.1890000000000001</v>
      </c>
      <c r="AC149" s="15">
        <f t="shared" si="200"/>
        <v>1.531539108494533E-5</v>
      </c>
      <c r="AD149" s="15">
        <v>1006</v>
      </c>
      <c r="AE149" s="15">
        <v>2.588E-2</v>
      </c>
      <c r="AF149" s="27">
        <f t="shared" si="201"/>
        <v>391.7627677100495</v>
      </c>
      <c r="AG149" s="28">
        <f t="shared" si="202"/>
        <v>0.70785394126738799</v>
      </c>
      <c r="AH149" s="27">
        <f t="shared" si="203"/>
        <v>277.31081916537875</v>
      </c>
      <c r="AI149" s="28">
        <f t="shared" si="215"/>
        <v>0.3</v>
      </c>
      <c r="AJ149" s="28">
        <f t="shared" si="204"/>
        <v>10.936654367697962</v>
      </c>
      <c r="AK149" s="28">
        <f t="shared" si="205"/>
        <v>1.1390790367228607</v>
      </c>
      <c r="AL149" s="28">
        <f t="shared" si="206"/>
        <v>1.013080265757788</v>
      </c>
      <c r="AM149" s="28">
        <f t="shared" si="207"/>
        <v>10.026900729562133</v>
      </c>
      <c r="AN149" s="29">
        <f t="shared" si="208"/>
        <v>129.748095440534</v>
      </c>
      <c r="AO149" s="30">
        <f t="shared" si="209"/>
        <v>1.1490542376285831E-4</v>
      </c>
      <c r="AP149" s="29">
        <f t="shared" si="210"/>
        <v>-1.2301975829042357E-5</v>
      </c>
      <c r="AQ149" s="31">
        <f t="shared" si="211"/>
        <v>-2.2828064190386678E-5</v>
      </c>
    </row>
    <row r="150" spans="1:43" x14ac:dyDescent="0.3">
      <c r="A150" s="29">
        <f t="shared" si="167"/>
        <v>133</v>
      </c>
      <c r="B150" s="31">
        <f t="shared" si="189"/>
        <v>20.002796136810453</v>
      </c>
      <c r="C150" s="31">
        <f t="shared" si="190"/>
        <v>-8.5875667261327564</v>
      </c>
      <c r="D150" s="42">
        <f t="shared" si="216"/>
        <v>2</v>
      </c>
      <c r="E150" s="18">
        <f t="shared" si="216"/>
        <v>2E-3</v>
      </c>
      <c r="F150" s="18">
        <f t="shared" si="216"/>
        <v>50</v>
      </c>
      <c r="G150" s="18">
        <f t="shared" si="216"/>
        <v>0.05</v>
      </c>
      <c r="H150" s="18">
        <f t="shared" si="216"/>
        <v>3.1415926535897936E-4</v>
      </c>
      <c r="I150" s="18">
        <f t="shared" si="216"/>
        <v>0.5</v>
      </c>
      <c r="J150" s="19">
        <f t="shared" si="191"/>
        <v>107.60106253198798</v>
      </c>
      <c r="K150" s="19">
        <f t="shared" si="182"/>
        <v>1</v>
      </c>
      <c r="L150" s="19">
        <f t="shared" si="183"/>
        <v>1E-3</v>
      </c>
      <c r="M150" s="19">
        <f t="shared" si="192"/>
        <v>1.0760106253198797E-4</v>
      </c>
      <c r="N150" s="19">
        <f t="shared" si="193"/>
        <v>0.10760106253198798</v>
      </c>
      <c r="O150" s="33">
        <f t="shared" si="184"/>
        <v>0</v>
      </c>
      <c r="P150" s="20">
        <f t="shared" si="194"/>
        <v>0</v>
      </c>
      <c r="Q150" s="21">
        <f t="shared" si="195"/>
        <v>0</v>
      </c>
      <c r="R150" s="22">
        <f t="shared" si="185"/>
        <v>20</v>
      </c>
      <c r="S150" s="22">
        <f t="shared" si="196"/>
        <v>293.14999999999998</v>
      </c>
      <c r="T150" s="23">
        <f t="shared" si="214"/>
        <v>-4.9571517869548712E-6</v>
      </c>
      <c r="U150" s="24">
        <f t="shared" si="197"/>
        <v>-4.957151786954871E-3</v>
      </c>
      <c r="V150" s="25">
        <f t="shared" si="198"/>
        <v>1.026439107450331E-4</v>
      </c>
      <c r="W150" s="26">
        <f t="shared" si="199"/>
        <v>0.1026439107450331</v>
      </c>
      <c r="X150" s="15">
        <f t="shared" si="186"/>
        <v>3</v>
      </c>
      <c r="Y150" s="15">
        <f t="shared" si="187"/>
        <v>20</v>
      </c>
      <c r="Z150" s="15">
        <f t="shared" si="188"/>
        <v>293.14999999999998</v>
      </c>
      <c r="AA150" s="15">
        <v>1.821E-5</v>
      </c>
      <c r="AB150" s="15">
        <v>1.1890000000000001</v>
      </c>
      <c r="AC150" s="15">
        <f t="shared" si="200"/>
        <v>1.531539108494533E-5</v>
      </c>
      <c r="AD150" s="15">
        <v>1006</v>
      </c>
      <c r="AE150" s="15">
        <v>2.588E-2</v>
      </c>
      <c r="AF150" s="27">
        <f t="shared" si="201"/>
        <v>391.7627677100495</v>
      </c>
      <c r="AG150" s="28">
        <f t="shared" si="202"/>
        <v>0.70785394126738799</v>
      </c>
      <c r="AH150" s="27">
        <f t="shared" si="203"/>
        <v>277.31081916537875</v>
      </c>
      <c r="AI150" s="28">
        <f t="shared" si="215"/>
        <v>0.3</v>
      </c>
      <c r="AJ150" s="28">
        <f t="shared" si="204"/>
        <v>10.936654367697962</v>
      </c>
      <c r="AK150" s="28">
        <f t="shared" si="205"/>
        <v>1.1390790367228607</v>
      </c>
      <c r="AL150" s="28">
        <f t="shared" si="206"/>
        <v>1.013080265757788</v>
      </c>
      <c r="AM150" s="28">
        <f t="shared" si="207"/>
        <v>10.026900729562133</v>
      </c>
      <c r="AN150" s="29">
        <f t="shared" si="208"/>
        <v>129.748095440534</v>
      </c>
      <c r="AO150" s="30">
        <f t="shared" si="209"/>
        <v>1.1397491610987553E-4</v>
      </c>
      <c r="AP150" s="29">
        <f t="shared" si="210"/>
        <v>-1.1331005364842431E-5</v>
      </c>
      <c r="AQ150" s="31">
        <f t="shared" si="211"/>
        <v>-2.10262905247778E-5</v>
      </c>
    </row>
    <row r="151" spans="1:43" x14ac:dyDescent="0.3">
      <c r="A151" s="29">
        <f t="shared" si="167"/>
        <v>134</v>
      </c>
      <c r="B151" s="31">
        <f t="shared" si="189"/>
        <v>20.002775110519927</v>
      </c>
      <c r="C151" s="31">
        <f t="shared" si="190"/>
        <v>-8.5951149066782371</v>
      </c>
      <c r="D151" s="42">
        <f t="shared" si="216"/>
        <v>2</v>
      </c>
      <c r="E151" s="18">
        <f t="shared" si="216"/>
        <v>2E-3</v>
      </c>
      <c r="F151" s="18">
        <f t="shared" si="216"/>
        <v>50</v>
      </c>
      <c r="G151" s="18">
        <f t="shared" si="216"/>
        <v>0.05</v>
      </c>
      <c r="H151" s="18">
        <f t="shared" si="216"/>
        <v>3.1415926535897936E-4</v>
      </c>
      <c r="I151" s="18">
        <f t="shared" si="216"/>
        <v>0.5</v>
      </c>
      <c r="J151" s="19">
        <f t="shared" si="191"/>
        <v>107.60105454199757</v>
      </c>
      <c r="K151" s="19">
        <f t="shared" si="182"/>
        <v>1</v>
      </c>
      <c r="L151" s="19">
        <f t="shared" si="183"/>
        <v>1E-3</v>
      </c>
      <c r="M151" s="19">
        <f t="shared" si="192"/>
        <v>1.0760105454199756E-4</v>
      </c>
      <c r="N151" s="19">
        <f t="shared" si="193"/>
        <v>0.10760105454199756</v>
      </c>
      <c r="O151" s="33">
        <f t="shared" si="184"/>
        <v>0</v>
      </c>
      <c r="P151" s="20">
        <f t="shared" si="194"/>
        <v>0</v>
      </c>
      <c r="Q151" s="21">
        <f t="shared" si="195"/>
        <v>0</v>
      </c>
      <c r="R151" s="22">
        <f t="shared" si="185"/>
        <v>20</v>
      </c>
      <c r="S151" s="22">
        <f t="shared" si="196"/>
        <v>293.14999999999998</v>
      </c>
      <c r="T151" s="23">
        <f t="shared" si="214"/>
        <v>-4.9198746432348201E-6</v>
      </c>
      <c r="U151" s="24">
        <f t="shared" si="197"/>
        <v>-4.9198746432348199E-3</v>
      </c>
      <c r="V151" s="25">
        <f t="shared" si="198"/>
        <v>1.0268117989876274E-4</v>
      </c>
      <c r="W151" s="26">
        <f t="shared" si="199"/>
        <v>0.10268117989876274</v>
      </c>
      <c r="X151" s="15">
        <f t="shared" si="186"/>
        <v>3</v>
      </c>
      <c r="Y151" s="15">
        <f t="shared" si="187"/>
        <v>20</v>
      </c>
      <c r="Z151" s="15">
        <f t="shared" si="188"/>
        <v>293.14999999999998</v>
      </c>
      <c r="AA151" s="15">
        <v>1.821E-5</v>
      </c>
      <c r="AB151" s="15">
        <v>1.1890000000000001</v>
      </c>
      <c r="AC151" s="15">
        <f t="shared" si="200"/>
        <v>1.531539108494533E-5</v>
      </c>
      <c r="AD151" s="15">
        <v>1006</v>
      </c>
      <c r="AE151" s="15">
        <v>2.588E-2</v>
      </c>
      <c r="AF151" s="27">
        <f t="shared" si="201"/>
        <v>391.7627677100495</v>
      </c>
      <c r="AG151" s="28">
        <f t="shared" si="202"/>
        <v>0.70785394126738799</v>
      </c>
      <c r="AH151" s="27">
        <f t="shared" si="203"/>
        <v>277.31081916537875</v>
      </c>
      <c r="AI151" s="28">
        <f t="shared" si="215"/>
        <v>0.3</v>
      </c>
      <c r="AJ151" s="28">
        <f t="shared" si="204"/>
        <v>10.936654367697962</v>
      </c>
      <c r="AK151" s="28">
        <f t="shared" si="205"/>
        <v>1.1390790367228607</v>
      </c>
      <c r="AL151" s="28">
        <f t="shared" si="206"/>
        <v>1.013080265757788</v>
      </c>
      <c r="AM151" s="28">
        <f t="shared" si="207"/>
        <v>10.026900729562133</v>
      </c>
      <c r="AN151" s="29">
        <f t="shared" si="208"/>
        <v>129.748095440534</v>
      </c>
      <c r="AO151" s="30">
        <f t="shared" si="209"/>
        <v>1.131178515736209E-4</v>
      </c>
      <c r="AP151" s="29">
        <f t="shared" si="210"/>
        <v>-1.0436671674858154E-5</v>
      </c>
      <c r="AQ151" s="31">
        <f t="shared" si="211"/>
        <v>-1.9366727283368333E-5</v>
      </c>
    </row>
    <row r="152" spans="1:43" x14ac:dyDescent="0.3">
      <c r="A152" s="29">
        <f t="shared" si="167"/>
        <v>135</v>
      </c>
      <c r="B152" s="31">
        <f t="shared" si="189"/>
        <v>20.002755743792644</v>
      </c>
      <c r="C152" s="31">
        <f t="shared" si="190"/>
        <v>-8.6021180947361717</v>
      </c>
      <c r="D152" s="42">
        <f t="shared" si="216"/>
        <v>2</v>
      </c>
      <c r="E152" s="18">
        <f t="shared" si="216"/>
        <v>2E-3</v>
      </c>
      <c r="F152" s="18">
        <f t="shared" si="216"/>
        <v>50</v>
      </c>
      <c r="G152" s="18">
        <f t="shared" si="216"/>
        <v>0.05</v>
      </c>
      <c r="H152" s="18">
        <f t="shared" si="216"/>
        <v>3.1415926535897936E-4</v>
      </c>
      <c r="I152" s="18">
        <f t="shared" si="216"/>
        <v>0.5</v>
      </c>
      <c r="J152" s="19">
        <f t="shared" si="191"/>
        <v>107.60104718264121</v>
      </c>
      <c r="K152" s="19">
        <f t="shared" si="182"/>
        <v>1</v>
      </c>
      <c r="L152" s="19">
        <f t="shared" si="183"/>
        <v>1E-3</v>
      </c>
      <c r="M152" s="19">
        <f t="shared" si="192"/>
        <v>1.0760104718264121E-4</v>
      </c>
      <c r="N152" s="19">
        <f t="shared" si="193"/>
        <v>0.1076010471826412</v>
      </c>
      <c r="O152" s="33">
        <f t="shared" si="184"/>
        <v>0</v>
      </c>
      <c r="P152" s="20">
        <f t="shared" si="194"/>
        <v>0</v>
      </c>
      <c r="Q152" s="21">
        <f t="shared" si="195"/>
        <v>0</v>
      </c>
      <c r="R152" s="22">
        <f t="shared" si="185"/>
        <v>20</v>
      </c>
      <c r="S152" s="22">
        <f t="shared" si="196"/>
        <v>293.14999999999998</v>
      </c>
      <c r="T152" s="23">
        <f t="shared" si="214"/>
        <v>-4.8855397173992821E-6</v>
      </c>
      <c r="U152" s="24">
        <f t="shared" si="197"/>
        <v>-4.8855397173992818E-3</v>
      </c>
      <c r="V152" s="25">
        <f t="shared" si="198"/>
        <v>1.0271550746524193E-4</v>
      </c>
      <c r="W152" s="26">
        <f t="shared" si="199"/>
        <v>0.10271550746524193</v>
      </c>
      <c r="X152" s="15">
        <f t="shared" si="186"/>
        <v>3</v>
      </c>
      <c r="Y152" s="15">
        <f t="shared" si="187"/>
        <v>20</v>
      </c>
      <c r="Z152" s="15">
        <f t="shared" si="188"/>
        <v>293.14999999999998</v>
      </c>
      <c r="AA152" s="15">
        <v>1.821E-5</v>
      </c>
      <c r="AB152" s="15">
        <v>1.1890000000000001</v>
      </c>
      <c r="AC152" s="15">
        <f t="shared" si="200"/>
        <v>1.531539108494533E-5</v>
      </c>
      <c r="AD152" s="15">
        <v>1006</v>
      </c>
      <c r="AE152" s="15">
        <v>2.588E-2</v>
      </c>
      <c r="AF152" s="27">
        <f t="shared" si="201"/>
        <v>391.7627677100495</v>
      </c>
      <c r="AG152" s="28">
        <f t="shared" si="202"/>
        <v>0.70785394126738799</v>
      </c>
      <c r="AH152" s="27">
        <f t="shared" si="203"/>
        <v>277.31081916537875</v>
      </c>
      <c r="AI152" s="28">
        <f t="shared" si="215"/>
        <v>0.3</v>
      </c>
      <c r="AJ152" s="28">
        <f t="shared" si="204"/>
        <v>10.936654367697962</v>
      </c>
      <c r="AK152" s="28">
        <f t="shared" si="205"/>
        <v>1.1390790367228607</v>
      </c>
      <c r="AL152" s="28">
        <f t="shared" si="206"/>
        <v>1.013080265757788</v>
      </c>
      <c r="AM152" s="28">
        <f t="shared" si="207"/>
        <v>10.026900729562133</v>
      </c>
      <c r="AN152" s="29">
        <f t="shared" si="208"/>
        <v>129.748095440534</v>
      </c>
      <c r="AO152" s="30">
        <f t="shared" si="209"/>
        <v>1.1232843343457499E-4</v>
      </c>
      <c r="AP152" s="29">
        <f t="shared" si="210"/>
        <v>-9.6129259693330588E-6</v>
      </c>
      <c r="AQ152" s="31">
        <f t="shared" si="211"/>
        <v>-1.7838150077267119E-5</v>
      </c>
    </row>
    <row r="153" spans="1:43" x14ac:dyDescent="0.3">
      <c r="A153" s="29">
        <f t="shared" si="167"/>
        <v>136</v>
      </c>
      <c r="B153" s="31">
        <f t="shared" si="189"/>
        <v>20.002737905642565</v>
      </c>
      <c r="C153" s="31">
        <f t="shared" si="190"/>
        <v>-8.6086122159868133</v>
      </c>
      <c r="D153" s="42">
        <f t="shared" si="216"/>
        <v>2</v>
      </c>
      <c r="E153" s="18">
        <f t="shared" si="216"/>
        <v>2E-3</v>
      </c>
      <c r="F153" s="18">
        <f t="shared" si="216"/>
        <v>50</v>
      </c>
      <c r="G153" s="18">
        <f t="shared" si="216"/>
        <v>0.05</v>
      </c>
      <c r="H153" s="18">
        <f t="shared" si="216"/>
        <v>3.1415926535897936E-4</v>
      </c>
      <c r="I153" s="18">
        <f t="shared" si="216"/>
        <v>0.5</v>
      </c>
      <c r="J153" s="19">
        <f t="shared" si="191"/>
        <v>107.60104040414417</v>
      </c>
      <c r="K153" s="19">
        <f t="shared" si="182"/>
        <v>1</v>
      </c>
      <c r="L153" s="19">
        <f t="shared" si="183"/>
        <v>1E-3</v>
      </c>
      <c r="M153" s="19">
        <f t="shared" si="192"/>
        <v>1.0760104040414417E-4</v>
      </c>
      <c r="N153" s="19">
        <f t="shared" si="193"/>
        <v>0.10760104040414417</v>
      </c>
      <c r="O153" s="33">
        <f t="shared" si="184"/>
        <v>0</v>
      </c>
      <c r="P153" s="20">
        <f t="shared" si="194"/>
        <v>0</v>
      </c>
      <c r="Q153" s="21">
        <f t="shared" si="195"/>
        <v>0</v>
      </c>
      <c r="R153" s="22">
        <f t="shared" si="185"/>
        <v>20</v>
      </c>
      <c r="S153" s="22">
        <f t="shared" si="196"/>
        <v>293.14999999999998</v>
      </c>
      <c r="T153" s="23">
        <f t="shared" si="214"/>
        <v>-4.8539147848185655E-6</v>
      </c>
      <c r="U153" s="24">
        <f t="shared" si="197"/>
        <v>-4.8539147848185651E-3</v>
      </c>
      <c r="V153" s="25">
        <f t="shared" si="198"/>
        <v>1.0274712561932561E-4</v>
      </c>
      <c r="W153" s="26">
        <f t="shared" si="199"/>
        <v>0.10274712561932561</v>
      </c>
      <c r="X153" s="15">
        <f t="shared" si="186"/>
        <v>3</v>
      </c>
      <c r="Y153" s="15">
        <f t="shared" si="187"/>
        <v>20</v>
      </c>
      <c r="Z153" s="15">
        <f t="shared" si="188"/>
        <v>293.14999999999998</v>
      </c>
      <c r="AA153" s="15">
        <v>1.821E-5</v>
      </c>
      <c r="AB153" s="15">
        <v>1.1890000000000001</v>
      </c>
      <c r="AC153" s="15">
        <f t="shared" si="200"/>
        <v>1.531539108494533E-5</v>
      </c>
      <c r="AD153" s="15">
        <v>1006</v>
      </c>
      <c r="AE153" s="15">
        <v>2.588E-2</v>
      </c>
      <c r="AF153" s="27">
        <f t="shared" si="201"/>
        <v>391.7627677100495</v>
      </c>
      <c r="AG153" s="28">
        <f t="shared" si="202"/>
        <v>0.70785394126738799</v>
      </c>
      <c r="AH153" s="27">
        <f t="shared" si="203"/>
        <v>277.31081916537875</v>
      </c>
      <c r="AI153" s="28">
        <f t="shared" si="215"/>
        <v>0.3</v>
      </c>
      <c r="AJ153" s="28">
        <f t="shared" si="204"/>
        <v>10.936654367697962</v>
      </c>
      <c r="AK153" s="28">
        <f t="shared" si="205"/>
        <v>1.1390790367228607</v>
      </c>
      <c r="AL153" s="28">
        <f t="shared" si="206"/>
        <v>1.013080265757788</v>
      </c>
      <c r="AM153" s="28">
        <f t="shared" si="207"/>
        <v>10.026900729562133</v>
      </c>
      <c r="AN153" s="29">
        <f t="shared" si="208"/>
        <v>129.748095440534</v>
      </c>
      <c r="AO153" s="30">
        <f t="shared" si="209"/>
        <v>1.1160132249665887E-4</v>
      </c>
      <c r="AP153" s="29">
        <f t="shared" si="210"/>
        <v>-8.8541968773332637E-6</v>
      </c>
      <c r="AQ153" s="31">
        <f t="shared" si="211"/>
        <v>-1.6430220436046759E-5</v>
      </c>
    </row>
    <row r="154" spans="1:43" x14ac:dyDescent="0.3">
      <c r="A154" s="29">
        <f t="shared" si="167"/>
        <v>137</v>
      </c>
      <c r="B154" s="31">
        <f t="shared" si="189"/>
        <v>20.002721475422128</v>
      </c>
      <c r="C154" s="31">
        <f t="shared" si="190"/>
        <v>-8.6146313122351632</v>
      </c>
      <c r="D154" s="42">
        <f t="shared" si="216"/>
        <v>2</v>
      </c>
      <c r="E154" s="18">
        <f t="shared" si="216"/>
        <v>2E-3</v>
      </c>
      <c r="F154" s="18">
        <f t="shared" si="216"/>
        <v>50</v>
      </c>
      <c r="G154" s="18">
        <f t="shared" si="216"/>
        <v>0.05</v>
      </c>
      <c r="H154" s="18">
        <f t="shared" si="216"/>
        <v>3.1415926535897936E-4</v>
      </c>
      <c r="I154" s="18">
        <f t="shared" si="216"/>
        <v>0.5</v>
      </c>
      <c r="J154" s="19">
        <f t="shared" si="191"/>
        <v>107.6010341606604</v>
      </c>
      <c r="K154" s="19">
        <f t="shared" si="182"/>
        <v>1</v>
      </c>
      <c r="L154" s="19">
        <f t="shared" si="183"/>
        <v>1E-3</v>
      </c>
      <c r="M154" s="19">
        <f t="shared" si="192"/>
        <v>1.076010341606604E-4</v>
      </c>
      <c r="N154" s="19">
        <f t="shared" si="193"/>
        <v>0.1076010341606604</v>
      </c>
      <c r="O154" s="33">
        <f t="shared" si="184"/>
        <v>0</v>
      </c>
      <c r="P154" s="20">
        <f t="shared" si="194"/>
        <v>0</v>
      </c>
      <c r="Q154" s="21">
        <f t="shared" si="195"/>
        <v>0</v>
      </c>
      <c r="R154" s="22">
        <f t="shared" si="185"/>
        <v>20</v>
      </c>
      <c r="S154" s="22">
        <f t="shared" si="196"/>
        <v>293.14999999999998</v>
      </c>
      <c r="T154" s="23">
        <f t="shared" si="214"/>
        <v>-4.8247859502651866E-6</v>
      </c>
      <c r="U154" s="24">
        <f t="shared" si="197"/>
        <v>-4.8247859502651867E-3</v>
      </c>
      <c r="V154" s="25">
        <f t="shared" si="198"/>
        <v>1.0277624821039521E-4</v>
      </c>
      <c r="W154" s="26">
        <f t="shared" si="199"/>
        <v>0.10277624821039522</v>
      </c>
      <c r="X154" s="15">
        <f t="shared" si="186"/>
        <v>3</v>
      </c>
      <c r="Y154" s="15">
        <f t="shared" si="187"/>
        <v>20</v>
      </c>
      <c r="Z154" s="15">
        <f t="shared" si="188"/>
        <v>293.14999999999998</v>
      </c>
      <c r="AA154" s="15">
        <v>1.821E-5</v>
      </c>
      <c r="AB154" s="15">
        <v>1.1890000000000001</v>
      </c>
      <c r="AC154" s="15">
        <f t="shared" si="200"/>
        <v>1.531539108494533E-5</v>
      </c>
      <c r="AD154" s="15">
        <v>1006</v>
      </c>
      <c r="AE154" s="15">
        <v>2.588E-2</v>
      </c>
      <c r="AF154" s="27">
        <f t="shared" si="201"/>
        <v>391.7627677100495</v>
      </c>
      <c r="AG154" s="28">
        <f t="shared" si="202"/>
        <v>0.70785394126738799</v>
      </c>
      <c r="AH154" s="27">
        <f t="shared" si="203"/>
        <v>277.31081916537875</v>
      </c>
      <c r="AI154" s="28">
        <f t="shared" si="215"/>
        <v>0.3</v>
      </c>
      <c r="AJ154" s="28">
        <f t="shared" si="204"/>
        <v>10.936654367697962</v>
      </c>
      <c r="AK154" s="28">
        <f t="shared" si="205"/>
        <v>1.1390790367228607</v>
      </c>
      <c r="AL154" s="28">
        <f t="shared" si="206"/>
        <v>1.013080265757788</v>
      </c>
      <c r="AM154" s="28">
        <f t="shared" si="207"/>
        <v>10.026900729562133</v>
      </c>
      <c r="AN154" s="29">
        <f t="shared" si="208"/>
        <v>129.748095440534</v>
      </c>
      <c r="AO154" s="30">
        <f t="shared" si="209"/>
        <v>1.1093160097622686E-4</v>
      </c>
      <c r="AP154" s="29">
        <f t="shared" si="210"/>
        <v>-8.1553527658316478E-6</v>
      </c>
      <c r="AQ154" s="31">
        <f t="shared" si="211"/>
        <v>-1.5133415885450068E-5</v>
      </c>
    </row>
    <row r="155" spans="1:43" x14ac:dyDescent="0.3">
      <c r="A155" s="29">
        <f t="shared" si="167"/>
        <v>138</v>
      </c>
      <c r="B155" s="31">
        <f t="shared" si="189"/>
        <v>20.002706342006242</v>
      </c>
      <c r="C155" s="31">
        <f t="shared" si="190"/>
        <v>-8.6202075702060661</v>
      </c>
      <c r="D155" s="42">
        <f t="shared" si="216"/>
        <v>2</v>
      </c>
      <c r="E155" s="18">
        <f t="shared" si="216"/>
        <v>2E-3</v>
      </c>
      <c r="F155" s="18">
        <f t="shared" si="216"/>
        <v>50</v>
      </c>
      <c r="G155" s="18">
        <f t="shared" si="216"/>
        <v>0.05</v>
      </c>
      <c r="H155" s="18">
        <f t="shared" si="216"/>
        <v>3.1415926535897936E-4</v>
      </c>
      <c r="I155" s="18">
        <f t="shared" si="216"/>
        <v>0.5</v>
      </c>
      <c r="J155" s="19">
        <f t="shared" si="191"/>
        <v>107.60102840996237</v>
      </c>
      <c r="K155" s="19">
        <f t="shared" si="182"/>
        <v>1</v>
      </c>
      <c r="L155" s="19">
        <f t="shared" si="183"/>
        <v>1E-3</v>
      </c>
      <c r="M155" s="19">
        <f t="shared" si="192"/>
        <v>1.0760102840996236E-4</v>
      </c>
      <c r="N155" s="19">
        <f t="shared" si="193"/>
        <v>0.10760102840996236</v>
      </c>
      <c r="O155" s="33">
        <f t="shared" si="184"/>
        <v>0</v>
      </c>
      <c r="P155" s="20">
        <f t="shared" si="194"/>
        <v>0</v>
      </c>
      <c r="Q155" s="21">
        <f t="shared" si="195"/>
        <v>0</v>
      </c>
      <c r="R155" s="22">
        <f t="shared" si="185"/>
        <v>20</v>
      </c>
      <c r="S155" s="22">
        <f t="shared" si="196"/>
        <v>293.14999999999998</v>
      </c>
      <c r="T155" s="23">
        <f t="shared" si="214"/>
        <v>-4.797956200969718E-6</v>
      </c>
      <c r="U155" s="24">
        <f t="shared" si="197"/>
        <v>-4.7979562009697182E-3</v>
      </c>
      <c r="V155" s="25">
        <f t="shared" si="198"/>
        <v>1.0280307220899264E-4</v>
      </c>
      <c r="W155" s="26">
        <f t="shared" si="199"/>
        <v>0.10280307220899264</v>
      </c>
      <c r="X155" s="15">
        <f t="shared" si="186"/>
        <v>3</v>
      </c>
      <c r="Y155" s="15">
        <f t="shared" si="187"/>
        <v>20</v>
      </c>
      <c r="Z155" s="15">
        <f t="shared" si="188"/>
        <v>293.14999999999998</v>
      </c>
      <c r="AA155" s="15">
        <v>1.821E-5</v>
      </c>
      <c r="AB155" s="15">
        <v>1.1890000000000001</v>
      </c>
      <c r="AC155" s="15">
        <f t="shared" si="200"/>
        <v>1.531539108494533E-5</v>
      </c>
      <c r="AD155" s="15">
        <v>1006</v>
      </c>
      <c r="AE155" s="15">
        <v>2.588E-2</v>
      </c>
      <c r="AF155" s="27">
        <f t="shared" si="201"/>
        <v>391.7627677100495</v>
      </c>
      <c r="AG155" s="28">
        <f t="shared" si="202"/>
        <v>0.70785394126738799</v>
      </c>
      <c r="AH155" s="27">
        <f t="shared" si="203"/>
        <v>277.31081916537875</v>
      </c>
      <c r="AI155" s="28">
        <f t="shared" si="215"/>
        <v>0.3</v>
      </c>
      <c r="AJ155" s="28">
        <f t="shared" si="204"/>
        <v>10.936654367697962</v>
      </c>
      <c r="AK155" s="28">
        <f t="shared" si="205"/>
        <v>1.1390790367228607</v>
      </c>
      <c r="AL155" s="28">
        <f t="shared" si="206"/>
        <v>1.013080265757788</v>
      </c>
      <c r="AM155" s="28">
        <f t="shared" si="207"/>
        <v>10.026900729562133</v>
      </c>
      <c r="AN155" s="29">
        <f t="shared" si="208"/>
        <v>129.748095440534</v>
      </c>
      <c r="AO155" s="30">
        <f t="shared" si="209"/>
        <v>1.1031473924056762E-4</v>
      </c>
      <c r="AP155" s="29">
        <f t="shared" si="210"/>
        <v>-7.5116670315749837E-6</v>
      </c>
      <c r="AQ155" s="31">
        <f t="shared" si="211"/>
        <v>-1.3938965541517702E-5</v>
      </c>
    </row>
    <row r="156" spans="1:43" x14ac:dyDescent="0.3">
      <c r="A156" s="29">
        <f t="shared" si="167"/>
        <v>139</v>
      </c>
      <c r="B156" s="31">
        <f t="shared" si="189"/>
        <v>20.002692403040701</v>
      </c>
      <c r="C156" s="31">
        <f t="shared" si="190"/>
        <v>-8.6253713615660743</v>
      </c>
      <c r="D156" s="42">
        <f t="shared" si="216"/>
        <v>2</v>
      </c>
      <c r="E156" s="18">
        <f t="shared" si="216"/>
        <v>2E-3</v>
      </c>
      <c r="F156" s="18">
        <f t="shared" si="216"/>
        <v>50</v>
      </c>
      <c r="G156" s="18">
        <f t="shared" si="216"/>
        <v>0.05</v>
      </c>
      <c r="H156" s="18">
        <f t="shared" si="216"/>
        <v>3.1415926535897936E-4</v>
      </c>
      <c r="I156" s="18">
        <f t="shared" si="216"/>
        <v>0.5</v>
      </c>
      <c r="J156" s="19">
        <f t="shared" si="191"/>
        <v>107.60102311315546</v>
      </c>
      <c r="K156" s="19">
        <f t="shared" si="182"/>
        <v>1</v>
      </c>
      <c r="L156" s="19">
        <f t="shared" si="183"/>
        <v>1E-3</v>
      </c>
      <c r="M156" s="19">
        <f t="shared" si="192"/>
        <v>1.0760102311315546E-4</v>
      </c>
      <c r="N156" s="19">
        <f t="shared" si="193"/>
        <v>0.10760102311315546</v>
      </c>
      <c r="O156" s="33">
        <f t="shared" si="184"/>
        <v>0</v>
      </c>
      <c r="P156" s="20">
        <f t="shared" si="194"/>
        <v>0</v>
      </c>
      <c r="Q156" s="21">
        <f t="shared" si="195"/>
        <v>0</v>
      </c>
      <c r="R156" s="22">
        <f t="shared" si="185"/>
        <v>20</v>
      </c>
      <c r="S156" s="22">
        <f t="shared" si="196"/>
        <v>293.14999999999998</v>
      </c>
      <c r="T156" s="23">
        <f t="shared" si="214"/>
        <v>-4.7732440739174548E-6</v>
      </c>
      <c r="U156" s="24">
        <f t="shared" si="197"/>
        <v>-4.7732440739174549E-3</v>
      </c>
      <c r="V156" s="25">
        <f t="shared" si="198"/>
        <v>1.0282777903923801E-4</v>
      </c>
      <c r="W156" s="26">
        <f t="shared" si="199"/>
        <v>0.10282777903923801</v>
      </c>
      <c r="X156" s="15">
        <f t="shared" si="186"/>
        <v>3</v>
      </c>
      <c r="Y156" s="15">
        <f t="shared" si="187"/>
        <v>20</v>
      </c>
      <c r="Z156" s="15">
        <f t="shared" si="188"/>
        <v>293.14999999999998</v>
      </c>
      <c r="AA156" s="15">
        <v>1.821E-5</v>
      </c>
      <c r="AB156" s="15">
        <v>1.1890000000000001</v>
      </c>
      <c r="AC156" s="15">
        <f t="shared" si="200"/>
        <v>1.531539108494533E-5</v>
      </c>
      <c r="AD156" s="15">
        <v>1006</v>
      </c>
      <c r="AE156" s="15">
        <v>2.588E-2</v>
      </c>
      <c r="AF156" s="27">
        <f t="shared" si="201"/>
        <v>391.7627677100495</v>
      </c>
      <c r="AG156" s="28">
        <f t="shared" si="202"/>
        <v>0.70785394126738799</v>
      </c>
      <c r="AH156" s="27">
        <f t="shared" si="203"/>
        <v>277.31081916537875</v>
      </c>
      <c r="AI156" s="28">
        <f t="shared" si="215"/>
        <v>0.3</v>
      </c>
      <c r="AJ156" s="28">
        <f t="shared" si="204"/>
        <v>10.936654367697962</v>
      </c>
      <c r="AK156" s="28">
        <f t="shared" si="205"/>
        <v>1.1390790367228607</v>
      </c>
      <c r="AL156" s="28">
        <f t="shared" si="206"/>
        <v>1.013080265757788</v>
      </c>
      <c r="AM156" s="28">
        <f t="shared" si="207"/>
        <v>10.026900729562133</v>
      </c>
      <c r="AN156" s="29">
        <f t="shared" si="208"/>
        <v>129.748095440534</v>
      </c>
      <c r="AO156" s="30">
        <f t="shared" si="209"/>
        <v>1.0974656517188637E-4</v>
      </c>
      <c r="AP156" s="29">
        <f t="shared" si="210"/>
        <v>-6.918786132648362E-6</v>
      </c>
      <c r="AQ156" s="31">
        <f t="shared" si="211"/>
        <v>-1.2838790788613424E-5</v>
      </c>
    </row>
    <row r="157" spans="1:43" x14ac:dyDescent="0.3">
      <c r="A157" s="29">
        <f t="shared" si="167"/>
        <v>140</v>
      </c>
      <c r="B157" s="31">
        <f t="shared" si="189"/>
        <v>20.002679564249913</v>
      </c>
      <c r="C157" s="31">
        <f t="shared" si="190"/>
        <v>-8.6301512920973096</v>
      </c>
      <c r="D157" s="42">
        <f t="shared" si="216"/>
        <v>2</v>
      </c>
      <c r="E157" s="18">
        <f t="shared" si="216"/>
        <v>2E-3</v>
      </c>
      <c r="F157" s="18">
        <f t="shared" si="216"/>
        <v>50</v>
      </c>
      <c r="G157" s="18">
        <f t="shared" si="216"/>
        <v>0.05</v>
      </c>
      <c r="H157" s="18">
        <f t="shared" si="216"/>
        <v>3.1415926535897936E-4</v>
      </c>
      <c r="I157" s="18">
        <f t="shared" si="216"/>
        <v>0.5</v>
      </c>
      <c r="J157" s="19">
        <f t="shared" si="191"/>
        <v>107.60101823441497</v>
      </c>
      <c r="K157" s="19">
        <f t="shared" si="182"/>
        <v>1</v>
      </c>
      <c r="L157" s="19">
        <f t="shared" si="183"/>
        <v>1E-3</v>
      </c>
      <c r="M157" s="19">
        <f t="shared" si="192"/>
        <v>1.0760101823441496E-4</v>
      </c>
      <c r="N157" s="19">
        <f t="shared" si="193"/>
        <v>0.10760101823441495</v>
      </c>
      <c r="O157" s="33">
        <f t="shared" si="184"/>
        <v>0</v>
      </c>
      <c r="P157" s="20">
        <f t="shared" si="194"/>
        <v>0</v>
      </c>
      <c r="Q157" s="21">
        <f t="shared" si="195"/>
        <v>0</v>
      </c>
      <c r="R157" s="22">
        <f t="shared" si="185"/>
        <v>20</v>
      </c>
      <c r="S157" s="22">
        <f t="shared" si="196"/>
        <v>293.14999999999998</v>
      </c>
      <c r="T157" s="23">
        <f t="shared" si="214"/>
        <v>-4.7504824288123866E-6</v>
      </c>
      <c r="U157" s="24">
        <f t="shared" si="197"/>
        <v>-4.750482428812387E-3</v>
      </c>
      <c r="V157" s="25">
        <f t="shared" si="198"/>
        <v>1.0285053580560257E-4</v>
      </c>
      <c r="W157" s="26">
        <f t="shared" si="199"/>
        <v>0.10285053580560256</v>
      </c>
      <c r="X157" s="15">
        <f t="shared" si="186"/>
        <v>3</v>
      </c>
      <c r="Y157" s="15">
        <f t="shared" si="187"/>
        <v>20</v>
      </c>
      <c r="Z157" s="15">
        <f t="shared" si="188"/>
        <v>293.14999999999998</v>
      </c>
      <c r="AA157" s="15">
        <v>1.821E-5</v>
      </c>
      <c r="AB157" s="15">
        <v>1.1890000000000001</v>
      </c>
      <c r="AC157" s="15">
        <f t="shared" si="200"/>
        <v>1.531539108494533E-5</v>
      </c>
      <c r="AD157" s="15">
        <v>1006</v>
      </c>
      <c r="AE157" s="15">
        <v>2.588E-2</v>
      </c>
      <c r="AF157" s="27">
        <f t="shared" si="201"/>
        <v>391.7627677100495</v>
      </c>
      <c r="AG157" s="28">
        <f t="shared" si="202"/>
        <v>0.70785394126738799</v>
      </c>
      <c r="AH157" s="27">
        <f t="shared" si="203"/>
        <v>277.31081916537875</v>
      </c>
      <c r="AI157" s="28">
        <f t="shared" si="215"/>
        <v>0.3</v>
      </c>
      <c r="AJ157" s="28">
        <f t="shared" si="204"/>
        <v>10.936654367697962</v>
      </c>
      <c r="AK157" s="28">
        <f t="shared" si="205"/>
        <v>1.1390790367228607</v>
      </c>
      <c r="AL157" s="28">
        <f t="shared" si="206"/>
        <v>1.013080265757788</v>
      </c>
      <c r="AM157" s="28">
        <f t="shared" si="207"/>
        <v>10.026900729562133</v>
      </c>
      <c r="AN157" s="29">
        <f t="shared" si="208"/>
        <v>129.748095440534</v>
      </c>
      <c r="AO157" s="30">
        <f t="shared" si="209"/>
        <v>1.0922323594939412E-4</v>
      </c>
      <c r="AP157" s="29">
        <f t="shared" si="210"/>
        <v>-6.3727001437915482E-6</v>
      </c>
      <c r="AQ157" s="31">
        <f t="shared" si="211"/>
        <v>-1.1825450640629687E-5</v>
      </c>
    </row>
    <row r="158" spans="1:43" x14ac:dyDescent="0.3">
      <c r="A158" s="29">
        <f t="shared" si="167"/>
        <v>141</v>
      </c>
      <c r="B158" s="31">
        <f t="shared" si="189"/>
        <v>20.002667738799271</v>
      </c>
      <c r="C158" s="31">
        <f t="shared" si="190"/>
        <v>-8.6345742581462215</v>
      </c>
      <c r="D158" s="42">
        <f t="shared" si="216"/>
        <v>2</v>
      </c>
      <c r="E158" s="18">
        <f t="shared" si="216"/>
        <v>2E-3</v>
      </c>
      <c r="F158" s="18">
        <f t="shared" si="216"/>
        <v>50</v>
      </c>
      <c r="G158" s="18">
        <f t="shared" si="216"/>
        <v>0.05</v>
      </c>
      <c r="H158" s="18">
        <f t="shared" si="216"/>
        <v>3.1415926535897936E-4</v>
      </c>
      <c r="I158" s="18">
        <f t="shared" si="216"/>
        <v>0.5</v>
      </c>
      <c r="J158" s="19">
        <f t="shared" si="191"/>
        <v>107.60101374074372</v>
      </c>
      <c r="K158" s="19">
        <f t="shared" si="182"/>
        <v>1</v>
      </c>
      <c r="L158" s="19">
        <f t="shared" si="183"/>
        <v>1E-3</v>
      </c>
      <c r="M158" s="19">
        <f t="shared" si="192"/>
        <v>1.0760101374074372E-4</v>
      </c>
      <c r="N158" s="19">
        <f t="shared" si="193"/>
        <v>0.10760101374074373</v>
      </c>
      <c r="O158" s="33">
        <f t="shared" si="184"/>
        <v>0</v>
      </c>
      <c r="P158" s="20">
        <f t="shared" si="194"/>
        <v>0</v>
      </c>
      <c r="Q158" s="21">
        <f t="shared" si="195"/>
        <v>0</v>
      </c>
      <c r="R158" s="22">
        <f t="shared" si="185"/>
        <v>20</v>
      </c>
      <c r="S158" s="22">
        <f t="shared" si="196"/>
        <v>293.14999999999998</v>
      </c>
      <c r="T158" s="23">
        <f t="shared" si="214"/>
        <v>-4.7295173177658502E-6</v>
      </c>
      <c r="U158" s="24">
        <f t="shared" si="197"/>
        <v>-4.72951731776585E-3</v>
      </c>
      <c r="V158" s="25">
        <f t="shared" si="198"/>
        <v>1.0287149642297786E-4</v>
      </c>
      <c r="W158" s="26">
        <f t="shared" si="199"/>
        <v>0.10287149642297787</v>
      </c>
      <c r="X158" s="15">
        <f t="shared" si="186"/>
        <v>3</v>
      </c>
      <c r="Y158" s="15">
        <f t="shared" si="187"/>
        <v>20</v>
      </c>
      <c r="Z158" s="15">
        <f t="shared" si="188"/>
        <v>293.14999999999998</v>
      </c>
      <c r="AA158" s="15">
        <v>1.821E-5</v>
      </c>
      <c r="AB158" s="15">
        <v>1.1890000000000001</v>
      </c>
      <c r="AC158" s="15">
        <f t="shared" si="200"/>
        <v>1.531539108494533E-5</v>
      </c>
      <c r="AD158" s="15">
        <v>1006</v>
      </c>
      <c r="AE158" s="15">
        <v>2.588E-2</v>
      </c>
      <c r="AF158" s="27">
        <f t="shared" si="201"/>
        <v>391.7627677100495</v>
      </c>
      <c r="AG158" s="28">
        <f t="shared" si="202"/>
        <v>0.70785394126738799</v>
      </c>
      <c r="AH158" s="27">
        <f t="shared" si="203"/>
        <v>277.31081916537875</v>
      </c>
      <c r="AI158" s="28">
        <f t="shared" si="215"/>
        <v>0.3</v>
      </c>
      <c r="AJ158" s="28">
        <f t="shared" si="204"/>
        <v>10.936654367697962</v>
      </c>
      <c r="AK158" s="28">
        <f t="shared" si="205"/>
        <v>1.1390790367228607</v>
      </c>
      <c r="AL158" s="28">
        <f t="shared" si="206"/>
        <v>1.013080265757788</v>
      </c>
      <c r="AM158" s="28">
        <f t="shared" si="207"/>
        <v>10.026900729562133</v>
      </c>
      <c r="AN158" s="29">
        <f t="shared" si="208"/>
        <v>129.748095440534</v>
      </c>
      <c r="AO158" s="30">
        <f t="shared" si="209"/>
        <v>1.087412120584941E-4</v>
      </c>
      <c r="AP158" s="29">
        <f t="shared" si="210"/>
        <v>-5.8697156355162403E-6</v>
      </c>
      <c r="AQ158" s="31">
        <f t="shared" si="211"/>
        <v>-1.0892091414335984E-5</v>
      </c>
    </row>
    <row r="159" spans="1:43" x14ac:dyDescent="0.3">
      <c r="A159" s="29">
        <f t="shared" si="167"/>
        <v>142</v>
      </c>
      <c r="B159" s="31">
        <f t="shared" si="189"/>
        <v>20.002656846707858</v>
      </c>
      <c r="C159" s="31">
        <f t="shared" si="190"/>
        <v>-8.6386655086640545</v>
      </c>
      <c r="D159" s="42">
        <f t="shared" si="216"/>
        <v>2</v>
      </c>
      <c r="E159" s="18">
        <f t="shared" si="216"/>
        <v>2E-3</v>
      </c>
      <c r="F159" s="18">
        <f t="shared" si="216"/>
        <v>50</v>
      </c>
      <c r="G159" s="18">
        <f t="shared" si="216"/>
        <v>0.05</v>
      </c>
      <c r="H159" s="18">
        <f t="shared" si="216"/>
        <v>3.1415926535897936E-4</v>
      </c>
      <c r="I159" s="18">
        <f t="shared" si="216"/>
        <v>0.5</v>
      </c>
      <c r="J159" s="19">
        <f t="shared" si="191"/>
        <v>107.60100960174898</v>
      </c>
      <c r="K159" s="19">
        <f t="shared" si="182"/>
        <v>1</v>
      </c>
      <c r="L159" s="19">
        <f t="shared" si="183"/>
        <v>1E-3</v>
      </c>
      <c r="M159" s="19">
        <f t="shared" si="192"/>
        <v>1.0760100960174898E-4</v>
      </c>
      <c r="N159" s="19">
        <f t="shared" si="193"/>
        <v>0.10760100960174898</v>
      </c>
      <c r="O159" s="33">
        <f t="shared" si="184"/>
        <v>0</v>
      </c>
      <c r="P159" s="20">
        <f t="shared" si="194"/>
        <v>0</v>
      </c>
      <c r="Q159" s="21">
        <f t="shared" si="195"/>
        <v>0</v>
      </c>
      <c r="R159" s="22">
        <f t="shared" si="185"/>
        <v>20</v>
      </c>
      <c r="S159" s="22">
        <f t="shared" si="196"/>
        <v>293.14999999999998</v>
      </c>
      <c r="T159" s="23">
        <f t="shared" si="214"/>
        <v>-4.7102069431699069E-6</v>
      </c>
      <c r="U159" s="24">
        <f t="shared" si="197"/>
        <v>-4.7102069431699065E-3</v>
      </c>
      <c r="V159" s="25">
        <f t="shared" si="198"/>
        <v>1.0289080265857907E-4</v>
      </c>
      <c r="W159" s="26">
        <f t="shared" si="199"/>
        <v>0.10289080265857907</v>
      </c>
      <c r="X159" s="15">
        <f t="shared" si="186"/>
        <v>3</v>
      </c>
      <c r="Y159" s="15">
        <f t="shared" si="187"/>
        <v>20</v>
      </c>
      <c r="Z159" s="15">
        <f t="shared" si="188"/>
        <v>293.14999999999998</v>
      </c>
      <c r="AA159" s="15">
        <v>1.821E-5</v>
      </c>
      <c r="AB159" s="15">
        <v>1.1890000000000001</v>
      </c>
      <c r="AC159" s="15">
        <f t="shared" si="200"/>
        <v>1.531539108494533E-5</v>
      </c>
      <c r="AD159" s="15">
        <v>1006</v>
      </c>
      <c r="AE159" s="15">
        <v>2.588E-2</v>
      </c>
      <c r="AF159" s="27">
        <f t="shared" si="201"/>
        <v>391.7627677100495</v>
      </c>
      <c r="AG159" s="28">
        <f t="shared" si="202"/>
        <v>0.70785394126738799</v>
      </c>
      <c r="AH159" s="27">
        <f t="shared" si="203"/>
        <v>277.31081916537875</v>
      </c>
      <c r="AI159" s="28">
        <f t="shared" si="215"/>
        <v>0.3</v>
      </c>
      <c r="AJ159" s="28">
        <f t="shared" si="204"/>
        <v>10.936654367697962</v>
      </c>
      <c r="AK159" s="28">
        <f t="shared" si="205"/>
        <v>1.1390790367228607</v>
      </c>
      <c r="AL159" s="28">
        <f t="shared" si="206"/>
        <v>1.013080265757788</v>
      </c>
      <c r="AM159" s="28">
        <f t="shared" si="207"/>
        <v>10.026900729562133</v>
      </c>
      <c r="AN159" s="29">
        <f t="shared" si="208"/>
        <v>129.748095440534</v>
      </c>
      <c r="AO159" s="30">
        <f t="shared" si="209"/>
        <v>1.0829723335169545E-4</v>
      </c>
      <c r="AP159" s="29">
        <f t="shared" si="210"/>
        <v>-5.4064306931163797E-6</v>
      </c>
      <c r="AQ159" s="31">
        <f t="shared" si="211"/>
        <v>-1.0032400373602823E-5</v>
      </c>
    </row>
    <row r="160" spans="1:43" x14ac:dyDescent="0.3">
      <c r="A160" s="29">
        <f t="shared" si="167"/>
        <v>143</v>
      </c>
      <c r="B160" s="31">
        <f t="shared" si="189"/>
        <v>20.002646814307482</v>
      </c>
      <c r="C160" s="31">
        <f t="shared" si="190"/>
        <v>-8.6424487113657911</v>
      </c>
      <c r="D160" s="42">
        <f t="shared" si="216"/>
        <v>2</v>
      </c>
      <c r="E160" s="18">
        <f t="shared" si="216"/>
        <v>2E-3</v>
      </c>
      <c r="F160" s="18">
        <f t="shared" si="216"/>
        <v>50</v>
      </c>
      <c r="G160" s="18">
        <f t="shared" si="216"/>
        <v>0.05</v>
      </c>
      <c r="H160" s="18">
        <f t="shared" si="216"/>
        <v>3.1415926535897936E-4</v>
      </c>
      <c r="I160" s="18">
        <f t="shared" si="216"/>
        <v>0.5</v>
      </c>
      <c r="J160" s="19">
        <f t="shared" si="191"/>
        <v>107.60100578943684</v>
      </c>
      <c r="K160" s="19">
        <f t="shared" si="182"/>
        <v>1</v>
      </c>
      <c r="L160" s="19">
        <f t="shared" si="183"/>
        <v>1E-3</v>
      </c>
      <c r="M160" s="19">
        <f t="shared" si="192"/>
        <v>1.0760100578943683E-4</v>
      </c>
      <c r="N160" s="19">
        <f t="shared" si="193"/>
        <v>0.10760100578943683</v>
      </c>
      <c r="O160" s="33">
        <f t="shared" si="184"/>
        <v>0</v>
      </c>
      <c r="P160" s="20">
        <f t="shared" si="194"/>
        <v>0</v>
      </c>
      <c r="Q160" s="21">
        <f t="shared" si="195"/>
        <v>0</v>
      </c>
      <c r="R160" s="22">
        <f t="shared" si="185"/>
        <v>20</v>
      </c>
      <c r="S160" s="22">
        <f t="shared" si="196"/>
        <v>293.14999999999998</v>
      </c>
      <c r="T160" s="23">
        <f t="shared" si="214"/>
        <v>-4.6924206999132921E-6</v>
      </c>
      <c r="U160" s="24">
        <f t="shared" si="197"/>
        <v>-4.6924206999132924E-3</v>
      </c>
      <c r="V160" s="25">
        <f t="shared" si="198"/>
        <v>1.0290858508952354E-4</v>
      </c>
      <c r="W160" s="26">
        <f t="shared" si="199"/>
        <v>0.10290858508952354</v>
      </c>
      <c r="X160" s="15">
        <f t="shared" si="186"/>
        <v>3</v>
      </c>
      <c r="Y160" s="15">
        <f t="shared" si="187"/>
        <v>20</v>
      </c>
      <c r="Z160" s="15">
        <f t="shared" si="188"/>
        <v>293.14999999999998</v>
      </c>
      <c r="AA160" s="15">
        <v>1.821E-5</v>
      </c>
      <c r="AB160" s="15">
        <v>1.1890000000000001</v>
      </c>
      <c r="AC160" s="15">
        <f t="shared" si="200"/>
        <v>1.531539108494533E-5</v>
      </c>
      <c r="AD160" s="15">
        <v>1006</v>
      </c>
      <c r="AE160" s="15">
        <v>2.588E-2</v>
      </c>
      <c r="AF160" s="27">
        <f t="shared" si="201"/>
        <v>391.7627677100495</v>
      </c>
      <c r="AG160" s="28">
        <f t="shared" si="202"/>
        <v>0.70785394126738799</v>
      </c>
      <c r="AH160" s="27">
        <f t="shared" si="203"/>
        <v>277.31081916537875</v>
      </c>
      <c r="AI160" s="28">
        <f t="shared" si="215"/>
        <v>0.3</v>
      </c>
      <c r="AJ160" s="28">
        <f t="shared" si="204"/>
        <v>10.936654367697962</v>
      </c>
      <c r="AK160" s="28">
        <f t="shared" si="205"/>
        <v>1.1390790367228607</v>
      </c>
      <c r="AL160" s="28">
        <f t="shared" si="206"/>
        <v>1.013080265757788</v>
      </c>
      <c r="AM160" s="28">
        <f t="shared" si="207"/>
        <v>10.026900729562133</v>
      </c>
      <c r="AN160" s="29">
        <f t="shared" si="208"/>
        <v>129.748095440534</v>
      </c>
      <c r="AO160" s="30">
        <f t="shared" si="209"/>
        <v>1.0788829699819329E-4</v>
      </c>
      <c r="AP160" s="29">
        <f t="shared" si="210"/>
        <v>-4.9797119086697451E-6</v>
      </c>
      <c r="AQ160" s="31">
        <f t="shared" si="211"/>
        <v>-9.240563034791385E-6</v>
      </c>
    </row>
    <row r="161" spans="1:43" x14ac:dyDescent="0.3">
      <c r="A161" s="29">
        <f t="shared" si="167"/>
        <v>144</v>
      </c>
      <c r="B161" s="31">
        <f t="shared" si="189"/>
        <v>20.002637573744448</v>
      </c>
      <c r="C161" s="31">
        <f t="shared" si="190"/>
        <v>-8.6459460216929376</v>
      </c>
      <c r="D161" s="42">
        <f t="shared" si="216"/>
        <v>2</v>
      </c>
      <c r="E161" s="18">
        <f t="shared" si="216"/>
        <v>2E-3</v>
      </c>
      <c r="F161" s="18">
        <f t="shared" si="216"/>
        <v>50</v>
      </c>
      <c r="G161" s="18">
        <f t="shared" si="216"/>
        <v>0.05</v>
      </c>
      <c r="H161" s="18">
        <f t="shared" si="216"/>
        <v>3.1415926535897936E-4</v>
      </c>
      <c r="I161" s="18">
        <f t="shared" si="216"/>
        <v>0.5</v>
      </c>
      <c r="J161" s="19">
        <f t="shared" si="191"/>
        <v>107.60100227802289</v>
      </c>
      <c r="K161" s="19">
        <f t="shared" si="182"/>
        <v>1</v>
      </c>
      <c r="L161" s="19">
        <f t="shared" si="183"/>
        <v>1E-3</v>
      </c>
      <c r="M161" s="19">
        <f t="shared" si="192"/>
        <v>1.0760100227802288E-4</v>
      </c>
      <c r="N161" s="19">
        <f t="shared" si="193"/>
        <v>0.10760100227802288</v>
      </c>
      <c r="O161" s="33">
        <f t="shared" si="184"/>
        <v>0</v>
      </c>
      <c r="P161" s="20">
        <f t="shared" si="194"/>
        <v>0</v>
      </c>
      <c r="Q161" s="21">
        <f t="shared" si="195"/>
        <v>0</v>
      </c>
      <c r="R161" s="22">
        <f t="shared" si="185"/>
        <v>20</v>
      </c>
      <c r="S161" s="22">
        <f t="shared" si="196"/>
        <v>293.14999999999998</v>
      </c>
      <c r="T161" s="23">
        <f t="shared" si="214"/>
        <v>-4.6760382909504095E-6</v>
      </c>
      <c r="U161" s="24">
        <f t="shared" si="197"/>
        <v>-4.6760382909504091E-3</v>
      </c>
      <c r="V161" s="25">
        <f t="shared" si="198"/>
        <v>1.0292496398707246E-4</v>
      </c>
      <c r="W161" s="26">
        <f t="shared" si="199"/>
        <v>0.10292496398707246</v>
      </c>
      <c r="X161" s="15">
        <f t="shared" si="186"/>
        <v>3</v>
      </c>
      <c r="Y161" s="15">
        <f t="shared" si="187"/>
        <v>20</v>
      </c>
      <c r="Z161" s="15">
        <f t="shared" si="188"/>
        <v>293.14999999999998</v>
      </c>
      <c r="AA161" s="15">
        <v>1.821E-5</v>
      </c>
      <c r="AB161" s="15">
        <v>1.1890000000000001</v>
      </c>
      <c r="AC161" s="15">
        <f t="shared" si="200"/>
        <v>1.531539108494533E-5</v>
      </c>
      <c r="AD161" s="15">
        <v>1006</v>
      </c>
      <c r="AE161" s="15">
        <v>2.588E-2</v>
      </c>
      <c r="AF161" s="27">
        <f t="shared" si="201"/>
        <v>391.7627677100495</v>
      </c>
      <c r="AG161" s="28">
        <f t="shared" si="202"/>
        <v>0.70785394126738799</v>
      </c>
      <c r="AH161" s="27">
        <f t="shared" si="203"/>
        <v>277.31081916537875</v>
      </c>
      <c r="AI161" s="28">
        <f t="shared" si="215"/>
        <v>0.3</v>
      </c>
      <c r="AJ161" s="28">
        <f t="shared" si="204"/>
        <v>10.936654367697962</v>
      </c>
      <c r="AK161" s="28">
        <f t="shared" si="205"/>
        <v>1.1390790367228607</v>
      </c>
      <c r="AL161" s="28">
        <f t="shared" si="206"/>
        <v>1.013080265757788</v>
      </c>
      <c r="AM161" s="28">
        <f t="shared" si="207"/>
        <v>10.026900729562133</v>
      </c>
      <c r="AN161" s="29">
        <f t="shared" si="208"/>
        <v>129.748095440534</v>
      </c>
      <c r="AO161" s="30">
        <f t="shared" si="209"/>
        <v>1.0751163717498412E-4</v>
      </c>
      <c r="AP161" s="29">
        <f t="shared" si="210"/>
        <v>-4.5866731879116513E-6</v>
      </c>
      <c r="AQ161" s="31">
        <f t="shared" si="211"/>
        <v>-8.5112238398962444E-6</v>
      </c>
    </row>
    <row r="162" spans="1:43" x14ac:dyDescent="0.3">
      <c r="A162" s="29">
        <f t="shared" si="167"/>
        <v>145</v>
      </c>
      <c r="B162" s="31">
        <f t="shared" si="189"/>
        <v>20.002629062520608</v>
      </c>
      <c r="C162" s="31">
        <f t="shared" si="190"/>
        <v>-8.6491781534828096</v>
      </c>
      <c r="D162" s="42">
        <f t="shared" si="216"/>
        <v>2</v>
      </c>
      <c r="E162" s="18">
        <f t="shared" si="216"/>
        <v>2E-3</v>
      </c>
      <c r="F162" s="18">
        <f t="shared" si="216"/>
        <v>50</v>
      </c>
      <c r="G162" s="18">
        <f t="shared" si="216"/>
        <v>0.05</v>
      </c>
      <c r="H162" s="18">
        <f t="shared" si="216"/>
        <v>3.1415926535897936E-4</v>
      </c>
      <c r="I162" s="18">
        <f t="shared" si="216"/>
        <v>0.5</v>
      </c>
      <c r="J162" s="19">
        <f t="shared" si="191"/>
        <v>107.60099904375784</v>
      </c>
      <c r="K162" s="19">
        <f t="shared" si="182"/>
        <v>1</v>
      </c>
      <c r="L162" s="19">
        <f t="shared" si="183"/>
        <v>1E-3</v>
      </c>
      <c r="M162" s="19">
        <f t="shared" si="192"/>
        <v>1.0760099904375784E-4</v>
      </c>
      <c r="N162" s="19">
        <f t="shared" si="193"/>
        <v>0.10760099904375783</v>
      </c>
      <c r="O162" s="33">
        <f t="shared" si="184"/>
        <v>0</v>
      </c>
      <c r="P162" s="20">
        <f t="shared" si="194"/>
        <v>0</v>
      </c>
      <c r="Q162" s="21">
        <f t="shared" si="195"/>
        <v>0</v>
      </c>
      <c r="R162" s="22">
        <f t="shared" si="185"/>
        <v>20</v>
      </c>
      <c r="S162" s="22">
        <f t="shared" si="196"/>
        <v>293.14999999999998</v>
      </c>
      <c r="T162" s="23">
        <f t="shared" si="214"/>
        <v>-4.6609489142268031E-6</v>
      </c>
      <c r="U162" s="24">
        <f t="shared" si="197"/>
        <v>-4.6609489142268035E-3</v>
      </c>
      <c r="V162" s="25">
        <f t="shared" si="198"/>
        <v>1.0294005012953103E-4</v>
      </c>
      <c r="W162" s="26">
        <f t="shared" si="199"/>
        <v>0.10294005012953103</v>
      </c>
      <c r="X162" s="15">
        <f t="shared" si="186"/>
        <v>3</v>
      </c>
      <c r="Y162" s="15">
        <f t="shared" si="187"/>
        <v>20</v>
      </c>
      <c r="Z162" s="15">
        <f t="shared" si="188"/>
        <v>293.14999999999998</v>
      </c>
      <c r="AA162" s="15">
        <v>1.821E-5</v>
      </c>
      <c r="AB162" s="15">
        <v>1.1890000000000001</v>
      </c>
      <c r="AC162" s="15">
        <f t="shared" si="200"/>
        <v>1.531539108494533E-5</v>
      </c>
      <c r="AD162" s="15">
        <v>1006</v>
      </c>
      <c r="AE162" s="15">
        <v>2.588E-2</v>
      </c>
      <c r="AF162" s="27">
        <f t="shared" si="201"/>
        <v>391.7627677100495</v>
      </c>
      <c r="AG162" s="28">
        <f t="shared" si="202"/>
        <v>0.70785394126738799</v>
      </c>
      <c r="AH162" s="27">
        <f t="shared" si="203"/>
        <v>277.31081916537875</v>
      </c>
      <c r="AI162" s="28">
        <f t="shared" si="215"/>
        <v>0.3</v>
      </c>
      <c r="AJ162" s="28">
        <f t="shared" si="204"/>
        <v>10.936654367697962</v>
      </c>
      <c r="AK162" s="28">
        <f t="shared" si="205"/>
        <v>1.1390790367228607</v>
      </c>
      <c r="AL162" s="28">
        <f t="shared" si="206"/>
        <v>1.013080265757788</v>
      </c>
      <c r="AM162" s="28">
        <f t="shared" si="207"/>
        <v>10.026900729562133</v>
      </c>
      <c r="AN162" s="29">
        <f t="shared" si="208"/>
        <v>129.748095440534</v>
      </c>
      <c r="AO162" s="30">
        <f t="shared" si="209"/>
        <v>1.0716470635977077E-4</v>
      </c>
      <c r="AP162" s="29">
        <f t="shared" si="210"/>
        <v>-4.2246562302397368E-6</v>
      </c>
      <c r="AQ162" s="31">
        <f t="shared" si="211"/>
        <v>-7.8394499344205831E-6</v>
      </c>
    </row>
    <row r="163" spans="1:43" x14ac:dyDescent="0.3">
      <c r="A163" s="29">
        <f t="shared" si="167"/>
        <v>146</v>
      </c>
      <c r="B163" s="31">
        <f t="shared" si="189"/>
        <v>20.002621223070673</v>
      </c>
      <c r="C163" s="31">
        <f t="shared" si="190"/>
        <v>-8.6521644503709059</v>
      </c>
      <c r="D163" s="42">
        <f t="shared" si="216"/>
        <v>2</v>
      </c>
      <c r="E163" s="18">
        <f t="shared" si="216"/>
        <v>2E-3</v>
      </c>
      <c r="F163" s="18">
        <f t="shared" si="216"/>
        <v>50</v>
      </c>
      <c r="G163" s="18">
        <f t="shared" si="216"/>
        <v>0.05</v>
      </c>
      <c r="H163" s="18">
        <f t="shared" si="216"/>
        <v>3.1415926535897936E-4</v>
      </c>
      <c r="I163" s="18">
        <f t="shared" si="216"/>
        <v>0.5</v>
      </c>
      <c r="J163" s="19">
        <f t="shared" si="191"/>
        <v>107.60099606476686</v>
      </c>
      <c r="K163" s="19">
        <f t="shared" si="182"/>
        <v>1</v>
      </c>
      <c r="L163" s="19">
        <f t="shared" si="183"/>
        <v>1E-3</v>
      </c>
      <c r="M163" s="19">
        <f t="shared" si="192"/>
        <v>1.0760099606476685E-4</v>
      </c>
      <c r="N163" s="19">
        <f t="shared" si="193"/>
        <v>0.10760099606476685</v>
      </c>
      <c r="O163" s="33">
        <f t="shared" si="184"/>
        <v>0</v>
      </c>
      <c r="P163" s="20">
        <f t="shared" si="194"/>
        <v>0</v>
      </c>
      <c r="Q163" s="21">
        <f t="shared" si="195"/>
        <v>0</v>
      </c>
      <c r="R163" s="22">
        <f t="shared" si="185"/>
        <v>20</v>
      </c>
      <c r="S163" s="22">
        <f t="shared" si="196"/>
        <v>293.14999999999998</v>
      </c>
      <c r="T163" s="23">
        <f t="shared" si="214"/>
        <v>-4.6470505129748045E-6</v>
      </c>
      <c r="U163" s="24">
        <f t="shared" si="197"/>
        <v>-4.6470505129748048E-3</v>
      </c>
      <c r="V163" s="25">
        <f t="shared" si="198"/>
        <v>1.0295394555179204E-4</v>
      </c>
      <c r="W163" s="26">
        <f t="shared" si="199"/>
        <v>0.10295394555179205</v>
      </c>
      <c r="X163" s="15">
        <f t="shared" si="186"/>
        <v>3</v>
      </c>
      <c r="Y163" s="15">
        <f t="shared" si="187"/>
        <v>20</v>
      </c>
      <c r="Z163" s="15">
        <f t="shared" si="188"/>
        <v>293.14999999999998</v>
      </c>
      <c r="AA163" s="15">
        <v>1.821E-5</v>
      </c>
      <c r="AB163" s="15">
        <v>1.1890000000000001</v>
      </c>
      <c r="AC163" s="15">
        <f t="shared" si="200"/>
        <v>1.531539108494533E-5</v>
      </c>
      <c r="AD163" s="15">
        <v>1006</v>
      </c>
      <c r="AE163" s="15">
        <v>2.588E-2</v>
      </c>
      <c r="AF163" s="27">
        <f t="shared" si="201"/>
        <v>391.7627677100495</v>
      </c>
      <c r="AG163" s="28">
        <f t="shared" si="202"/>
        <v>0.70785394126738799</v>
      </c>
      <c r="AH163" s="27">
        <f t="shared" si="203"/>
        <v>277.31081916537875</v>
      </c>
      <c r="AI163" s="28">
        <f t="shared" si="215"/>
        <v>0.3</v>
      </c>
      <c r="AJ163" s="28">
        <f t="shared" si="204"/>
        <v>10.936654367697962</v>
      </c>
      <c r="AK163" s="28">
        <f t="shared" si="205"/>
        <v>1.1390790367228607</v>
      </c>
      <c r="AL163" s="28">
        <f t="shared" si="206"/>
        <v>1.013080265757788</v>
      </c>
      <c r="AM163" s="28">
        <f t="shared" si="207"/>
        <v>10.026900729562133</v>
      </c>
      <c r="AN163" s="29">
        <f t="shared" si="208"/>
        <v>129.748095440534</v>
      </c>
      <c r="AO163" s="30">
        <f t="shared" si="209"/>
        <v>1.0684515810111682E-4</v>
      </c>
      <c r="AP163" s="29">
        <f t="shared" si="210"/>
        <v>-3.8912125493247734E-6</v>
      </c>
      <c r="AQ163" s="31">
        <f t="shared" si="211"/>
        <v>-7.2206978040647771E-6</v>
      </c>
    </row>
    <row r="164" spans="1:43" x14ac:dyDescent="0.3">
      <c r="A164" s="29">
        <f t="shared" si="167"/>
        <v>147</v>
      </c>
      <c r="B164" s="31">
        <f t="shared" si="189"/>
        <v>20.002614002372869</v>
      </c>
      <c r="C164" s="31">
        <f t="shared" si="190"/>
        <v>-8.6549229571285782</v>
      </c>
      <c r="D164" s="42">
        <f t="shared" ref="D164:I179" si="217">D163</f>
        <v>2</v>
      </c>
      <c r="E164" s="18">
        <f t="shared" si="217"/>
        <v>2E-3</v>
      </c>
      <c r="F164" s="18">
        <f t="shared" si="217"/>
        <v>50</v>
      </c>
      <c r="G164" s="18">
        <f t="shared" si="217"/>
        <v>0.05</v>
      </c>
      <c r="H164" s="18">
        <f t="shared" si="217"/>
        <v>3.1415926535897936E-4</v>
      </c>
      <c r="I164" s="18">
        <f t="shared" si="217"/>
        <v>0.5</v>
      </c>
      <c r="J164" s="19">
        <f t="shared" si="191"/>
        <v>107.60099332090169</v>
      </c>
      <c r="K164" s="19">
        <f t="shared" si="182"/>
        <v>1</v>
      </c>
      <c r="L164" s="19">
        <f t="shared" si="183"/>
        <v>1E-3</v>
      </c>
      <c r="M164" s="19">
        <f t="shared" si="192"/>
        <v>1.0760099332090169E-4</v>
      </c>
      <c r="N164" s="19">
        <f t="shared" si="193"/>
        <v>0.10760099332090169</v>
      </c>
      <c r="O164" s="33">
        <f t="shared" si="184"/>
        <v>0</v>
      </c>
      <c r="P164" s="20">
        <f t="shared" si="194"/>
        <v>0</v>
      </c>
      <c r="Q164" s="21">
        <f t="shared" si="195"/>
        <v>0</v>
      </c>
      <c r="R164" s="22">
        <f t="shared" si="185"/>
        <v>20</v>
      </c>
      <c r="S164" s="22">
        <f t="shared" si="196"/>
        <v>293.14999999999998</v>
      </c>
      <c r="T164" s="23">
        <f t="shared" si="214"/>
        <v>-4.6342490858056762E-6</v>
      </c>
      <c r="U164" s="24">
        <f t="shared" si="197"/>
        <v>-4.6342490858056759E-3</v>
      </c>
      <c r="V164" s="25">
        <f t="shared" si="198"/>
        <v>1.0296674423509601E-4</v>
      </c>
      <c r="W164" s="26">
        <f t="shared" si="199"/>
        <v>0.10296674423509601</v>
      </c>
      <c r="X164" s="15">
        <f t="shared" si="186"/>
        <v>3</v>
      </c>
      <c r="Y164" s="15">
        <f t="shared" si="187"/>
        <v>20</v>
      </c>
      <c r="Z164" s="15">
        <f t="shared" si="188"/>
        <v>293.14999999999998</v>
      </c>
      <c r="AA164" s="15">
        <v>1.821E-5</v>
      </c>
      <c r="AB164" s="15">
        <v>1.1890000000000001</v>
      </c>
      <c r="AC164" s="15">
        <f t="shared" si="200"/>
        <v>1.531539108494533E-5</v>
      </c>
      <c r="AD164" s="15">
        <v>1006</v>
      </c>
      <c r="AE164" s="15">
        <v>2.588E-2</v>
      </c>
      <c r="AF164" s="27">
        <f t="shared" si="201"/>
        <v>391.7627677100495</v>
      </c>
      <c r="AG164" s="28">
        <f t="shared" si="202"/>
        <v>0.70785394126738799</v>
      </c>
      <c r="AH164" s="27">
        <f t="shared" si="203"/>
        <v>277.31081916537875</v>
      </c>
      <c r="AI164" s="28">
        <f t="shared" si="215"/>
        <v>0.3</v>
      </c>
      <c r="AJ164" s="28">
        <f t="shared" si="204"/>
        <v>10.936654367697962</v>
      </c>
      <c r="AK164" s="28">
        <f t="shared" si="205"/>
        <v>1.1390790367228607</v>
      </c>
      <c r="AL164" s="28">
        <f t="shared" si="206"/>
        <v>1.013080265757788</v>
      </c>
      <c r="AM164" s="28">
        <f t="shared" si="207"/>
        <v>10.026900729562133</v>
      </c>
      <c r="AN164" s="29">
        <f t="shared" si="208"/>
        <v>129.748095440534</v>
      </c>
      <c r="AO164" s="30">
        <f t="shared" si="209"/>
        <v>1.0655083114855076E-4</v>
      </c>
      <c r="AP164" s="29">
        <f t="shared" si="210"/>
        <v>-3.5840869134547436E-6</v>
      </c>
      <c r="AQ164" s="31">
        <f t="shared" si="211"/>
        <v>-6.650782545931796E-6</v>
      </c>
    </row>
    <row r="165" spans="1:43" x14ac:dyDescent="0.3">
      <c r="A165" s="29">
        <f t="shared" ref="A165:A225" si="218">A164+$A$8</f>
        <v>148</v>
      </c>
      <c r="B165" s="31">
        <f t="shared" si="189"/>
        <v>20.002607351590324</v>
      </c>
      <c r="C165" s="31">
        <f t="shared" si="190"/>
        <v>-8.6574704902737896</v>
      </c>
      <c r="D165" s="42">
        <f t="shared" si="217"/>
        <v>2</v>
      </c>
      <c r="E165" s="18">
        <f t="shared" si="217"/>
        <v>2E-3</v>
      </c>
      <c r="F165" s="18">
        <f t="shared" si="217"/>
        <v>50</v>
      </c>
      <c r="G165" s="18">
        <f t="shared" si="217"/>
        <v>0.05</v>
      </c>
      <c r="H165" s="18">
        <f t="shared" si="217"/>
        <v>3.1415926535897936E-4</v>
      </c>
      <c r="I165" s="18">
        <f t="shared" si="217"/>
        <v>0.5</v>
      </c>
      <c r="J165" s="19">
        <f t="shared" si="191"/>
        <v>107.60099079360432</v>
      </c>
      <c r="K165" s="19">
        <f t="shared" si="182"/>
        <v>1</v>
      </c>
      <c r="L165" s="19">
        <f t="shared" si="183"/>
        <v>1E-3</v>
      </c>
      <c r="M165" s="19">
        <f t="shared" si="192"/>
        <v>1.0760099079360432E-4</v>
      </c>
      <c r="N165" s="19">
        <f t="shared" si="193"/>
        <v>0.10760099079360431</v>
      </c>
      <c r="O165" s="33">
        <f t="shared" si="184"/>
        <v>0</v>
      </c>
      <c r="P165" s="20">
        <f t="shared" si="194"/>
        <v>0</v>
      </c>
      <c r="Q165" s="21">
        <f t="shared" si="195"/>
        <v>0</v>
      </c>
      <c r="R165" s="22">
        <f t="shared" si="185"/>
        <v>20</v>
      </c>
      <c r="S165" s="22">
        <f t="shared" si="196"/>
        <v>293.14999999999998</v>
      </c>
      <c r="T165" s="23">
        <f t="shared" si="214"/>
        <v>-4.6224580505414127E-6</v>
      </c>
      <c r="U165" s="24">
        <f t="shared" si="197"/>
        <v>-4.6224580505414125E-3</v>
      </c>
      <c r="V165" s="25">
        <f t="shared" si="198"/>
        <v>1.0297853274306291E-4</v>
      </c>
      <c r="W165" s="26">
        <f t="shared" si="199"/>
        <v>0.10297853274306291</v>
      </c>
      <c r="X165" s="15">
        <f t="shared" si="186"/>
        <v>3</v>
      </c>
      <c r="Y165" s="15">
        <f t="shared" si="187"/>
        <v>20</v>
      </c>
      <c r="Z165" s="15">
        <f t="shared" si="188"/>
        <v>293.14999999999998</v>
      </c>
      <c r="AA165" s="15">
        <v>1.821E-5</v>
      </c>
      <c r="AB165" s="15">
        <v>1.1890000000000001</v>
      </c>
      <c r="AC165" s="15">
        <f t="shared" si="200"/>
        <v>1.531539108494533E-5</v>
      </c>
      <c r="AD165" s="15">
        <v>1006</v>
      </c>
      <c r="AE165" s="15">
        <v>2.588E-2</v>
      </c>
      <c r="AF165" s="27">
        <f t="shared" si="201"/>
        <v>391.7627677100495</v>
      </c>
      <c r="AG165" s="28">
        <f t="shared" si="202"/>
        <v>0.70785394126738799</v>
      </c>
      <c r="AH165" s="27">
        <f t="shared" si="203"/>
        <v>277.31081916537875</v>
      </c>
      <c r="AI165" s="28">
        <f t="shared" si="215"/>
        <v>0.3</v>
      </c>
      <c r="AJ165" s="28">
        <f t="shared" si="204"/>
        <v>10.936654367697962</v>
      </c>
      <c r="AK165" s="28">
        <f t="shared" si="205"/>
        <v>1.1390790367228607</v>
      </c>
      <c r="AL165" s="28">
        <f t="shared" si="206"/>
        <v>1.013080265757788</v>
      </c>
      <c r="AM165" s="28">
        <f t="shared" si="207"/>
        <v>10.026900729562133</v>
      </c>
      <c r="AN165" s="29">
        <f t="shared" si="208"/>
        <v>129.748095440534</v>
      </c>
      <c r="AO165" s="30">
        <f t="shared" si="209"/>
        <v>1.0627973483458884E-4</v>
      </c>
      <c r="AP165" s="29">
        <f t="shared" si="210"/>
        <v>-3.3012020915259286E-6</v>
      </c>
      <c r="AQ165" s="31">
        <f t="shared" si="211"/>
        <v>-6.1258495625461676E-6</v>
      </c>
    </row>
    <row r="166" spans="1:43" x14ac:dyDescent="0.3">
      <c r="A166" s="29">
        <f t="shared" si="218"/>
        <v>149</v>
      </c>
      <c r="B166" s="31">
        <f t="shared" si="189"/>
        <v>20.002601225740761</v>
      </c>
      <c r="C166" s="31">
        <f t="shared" si="190"/>
        <v>-8.6598227073948255</v>
      </c>
      <c r="D166" s="42">
        <f t="shared" si="217"/>
        <v>2</v>
      </c>
      <c r="E166" s="18">
        <f t="shared" si="217"/>
        <v>2E-3</v>
      </c>
      <c r="F166" s="18">
        <f t="shared" si="217"/>
        <v>50</v>
      </c>
      <c r="G166" s="18">
        <f t="shared" si="217"/>
        <v>0.05</v>
      </c>
      <c r="H166" s="18">
        <f t="shared" si="217"/>
        <v>3.1415926535897936E-4</v>
      </c>
      <c r="I166" s="18">
        <f t="shared" si="217"/>
        <v>0.5</v>
      </c>
      <c r="J166" s="19">
        <f t="shared" si="191"/>
        <v>107.60098846578148</v>
      </c>
      <c r="K166" s="19">
        <f t="shared" si="182"/>
        <v>1</v>
      </c>
      <c r="L166" s="19">
        <f t="shared" si="183"/>
        <v>1E-3</v>
      </c>
      <c r="M166" s="19">
        <f t="shared" si="192"/>
        <v>1.0760098846578148E-4</v>
      </c>
      <c r="N166" s="19">
        <f t="shared" si="193"/>
        <v>0.10760098846578148</v>
      </c>
      <c r="O166" s="33">
        <f t="shared" si="184"/>
        <v>0</v>
      </c>
      <c r="P166" s="20">
        <f t="shared" si="194"/>
        <v>0</v>
      </c>
      <c r="Q166" s="21">
        <f t="shared" si="195"/>
        <v>0</v>
      </c>
      <c r="R166" s="22">
        <f t="shared" si="185"/>
        <v>20</v>
      </c>
      <c r="S166" s="22">
        <f t="shared" si="196"/>
        <v>293.14999999999998</v>
      </c>
      <c r="T166" s="23">
        <f t="shared" si="214"/>
        <v>-4.6115976588836271E-6</v>
      </c>
      <c r="U166" s="24">
        <f t="shared" si="197"/>
        <v>-4.6115976588836267E-3</v>
      </c>
      <c r="V166" s="25">
        <f t="shared" si="198"/>
        <v>1.0298939080689784E-4</v>
      </c>
      <c r="W166" s="26">
        <f t="shared" si="199"/>
        <v>0.10298939080689784</v>
      </c>
      <c r="X166" s="15">
        <f t="shared" si="186"/>
        <v>3</v>
      </c>
      <c r="Y166" s="15">
        <f t="shared" si="187"/>
        <v>20</v>
      </c>
      <c r="Z166" s="15">
        <f t="shared" si="188"/>
        <v>293.14999999999998</v>
      </c>
      <c r="AA166" s="15">
        <v>1.821E-5</v>
      </c>
      <c r="AB166" s="15">
        <v>1.1890000000000001</v>
      </c>
      <c r="AC166" s="15">
        <f t="shared" si="200"/>
        <v>1.531539108494533E-5</v>
      </c>
      <c r="AD166" s="15">
        <v>1006</v>
      </c>
      <c r="AE166" s="15">
        <v>2.588E-2</v>
      </c>
      <c r="AF166" s="27">
        <f t="shared" si="201"/>
        <v>391.7627677100495</v>
      </c>
      <c r="AG166" s="28">
        <f t="shared" si="202"/>
        <v>0.70785394126738799</v>
      </c>
      <c r="AH166" s="27">
        <f t="shared" si="203"/>
        <v>277.31081916537875</v>
      </c>
      <c r="AI166" s="28">
        <f t="shared" si="215"/>
        <v>0.3</v>
      </c>
      <c r="AJ166" s="28">
        <f t="shared" si="204"/>
        <v>10.936654367697962</v>
      </c>
      <c r="AK166" s="28">
        <f t="shared" si="205"/>
        <v>1.1390790367228607</v>
      </c>
      <c r="AL166" s="28">
        <f t="shared" si="206"/>
        <v>1.013080265757788</v>
      </c>
      <c r="AM166" s="28">
        <f t="shared" si="207"/>
        <v>10.026900729562133</v>
      </c>
      <c r="AN166" s="29">
        <f t="shared" si="208"/>
        <v>129.748095440534</v>
      </c>
      <c r="AO166" s="30">
        <f t="shared" si="209"/>
        <v>1.0603003561121649E-4</v>
      </c>
      <c r="AP166" s="29">
        <f t="shared" si="210"/>
        <v>-3.0406448043186475E-6</v>
      </c>
      <c r="AQ166" s="31">
        <f t="shared" si="211"/>
        <v>-5.6423484924498654E-6</v>
      </c>
    </row>
    <row r="167" spans="1:43" x14ac:dyDescent="0.3">
      <c r="A167" s="29">
        <f t="shared" si="218"/>
        <v>150</v>
      </c>
      <c r="B167" s="31">
        <f t="shared" si="189"/>
        <v>20.002595583392267</v>
      </c>
      <c r="C167" s="31">
        <f t="shared" si="190"/>
        <v>-8.6619941747575364</v>
      </c>
      <c r="D167" s="42">
        <f t="shared" si="217"/>
        <v>2</v>
      </c>
      <c r="E167" s="18">
        <f t="shared" si="217"/>
        <v>2E-3</v>
      </c>
      <c r="F167" s="18">
        <f t="shared" si="217"/>
        <v>50</v>
      </c>
      <c r="G167" s="18">
        <f t="shared" si="217"/>
        <v>0.05</v>
      </c>
      <c r="H167" s="18">
        <f t="shared" si="217"/>
        <v>3.1415926535897936E-4</v>
      </c>
      <c r="I167" s="18">
        <f t="shared" si="217"/>
        <v>0.5</v>
      </c>
      <c r="J167" s="19">
        <f t="shared" si="191"/>
        <v>107.60098632168906</v>
      </c>
      <c r="K167" s="19">
        <f t="shared" si="182"/>
        <v>1</v>
      </c>
      <c r="L167" s="19">
        <f t="shared" si="183"/>
        <v>1E-3</v>
      </c>
      <c r="M167" s="19">
        <f t="shared" si="192"/>
        <v>1.0760098632168906E-4</v>
      </c>
      <c r="N167" s="19">
        <f t="shared" si="193"/>
        <v>0.10760098632168906</v>
      </c>
      <c r="O167" s="33">
        <f t="shared" si="184"/>
        <v>0</v>
      </c>
      <c r="P167" s="20">
        <f t="shared" si="194"/>
        <v>0</v>
      </c>
      <c r="Q167" s="21">
        <f t="shared" si="195"/>
        <v>0</v>
      </c>
      <c r="R167" s="22">
        <f t="shared" si="185"/>
        <v>20</v>
      </c>
      <c r="S167" s="22">
        <f t="shared" si="196"/>
        <v>293.14999999999998</v>
      </c>
      <c r="T167" s="23">
        <f t="shared" si="214"/>
        <v>-4.6015944568693594E-6</v>
      </c>
      <c r="U167" s="24">
        <f t="shared" si="197"/>
        <v>-4.6015944568693597E-3</v>
      </c>
      <c r="V167" s="25">
        <f t="shared" si="198"/>
        <v>1.0299939186481971E-4</v>
      </c>
      <c r="W167" s="26">
        <f t="shared" si="199"/>
        <v>0.10299939186481971</v>
      </c>
      <c r="X167" s="15">
        <f t="shared" si="186"/>
        <v>3</v>
      </c>
      <c r="Y167" s="15">
        <f t="shared" si="187"/>
        <v>20</v>
      </c>
      <c r="Z167" s="15">
        <f t="shared" si="188"/>
        <v>293.14999999999998</v>
      </c>
      <c r="AA167" s="15">
        <v>1.821E-5</v>
      </c>
      <c r="AB167" s="15">
        <v>1.1890000000000001</v>
      </c>
      <c r="AC167" s="15">
        <f t="shared" si="200"/>
        <v>1.531539108494533E-5</v>
      </c>
      <c r="AD167" s="15">
        <v>1006</v>
      </c>
      <c r="AE167" s="15">
        <v>2.588E-2</v>
      </c>
      <c r="AF167" s="27">
        <f t="shared" si="201"/>
        <v>391.7627677100495</v>
      </c>
      <c r="AG167" s="28">
        <f t="shared" si="202"/>
        <v>0.70785394126738799</v>
      </c>
      <c r="AH167" s="27">
        <f t="shared" si="203"/>
        <v>277.31081916537875</v>
      </c>
      <c r="AI167" s="28">
        <f t="shared" si="215"/>
        <v>0.3</v>
      </c>
      <c r="AJ167" s="28">
        <f t="shared" si="204"/>
        <v>10.936654367697962</v>
      </c>
      <c r="AK167" s="28">
        <f t="shared" si="205"/>
        <v>1.1390790367228607</v>
      </c>
      <c r="AL167" s="28">
        <f t="shared" si="206"/>
        <v>1.013080265757788</v>
      </c>
      <c r="AM167" s="28">
        <f t="shared" si="207"/>
        <v>10.026900729562133</v>
      </c>
      <c r="AN167" s="29">
        <f t="shared" si="208"/>
        <v>129.748095440534</v>
      </c>
      <c r="AO167" s="30">
        <f t="shared" si="209"/>
        <v>1.0580004464872647E-4</v>
      </c>
      <c r="AP167" s="29">
        <f t="shared" si="210"/>
        <v>-2.8006527839067637E-6</v>
      </c>
      <c r="AQ167" s="31">
        <f t="shared" si="211"/>
        <v>-5.1970091970978643E-6</v>
      </c>
    </row>
    <row r="168" spans="1:43" x14ac:dyDescent="0.3">
      <c r="A168" s="29">
        <f t="shared" si="218"/>
        <v>151</v>
      </c>
      <c r="B168" s="31">
        <f t="shared" si="189"/>
        <v>20.002590386383069</v>
      </c>
      <c r="C168" s="31">
        <f t="shared" si="190"/>
        <v>-8.6639984328473307</v>
      </c>
      <c r="D168" s="42">
        <f t="shared" si="217"/>
        <v>2</v>
      </c>
      <c r="E168" s="18">
        <f t="shared" si="217"/>
        <v>2E-3</v>
      </c>
      <c r="F168" s="18">
        <f t="shared" si="217"/>
        <v>50</v>
      </c>
      <c r="G168" s="18">
        <f t="shared" si="217"/>
        <v>0.05</v>
      </c>
      <c r="H168" s="18">
        <f t="shared" si="217"/>
        <v>3.1415926535897936E-4</v>
      </c>
      <c r="I168" s="18">
        <f t="shared" si="217"/>
        <v>0.5</v>
      </c>
      <c r="J168" s="19">
        <f t="shared" si="191"/>
        <v>107.60098434682557</v>
      </c>
      <c r="K168" s="19">
        <f t="shared" si="182"/>
        <v>1</v>
      </c>
      <c r="L168" s="19">
        <f t="shared" si="183"/>
        <v>1E-3</v>
      </c>
      <c r="M168" s="19">
        <f t="shared" si="192"/>
        <v>1.0760098434682557E-4</v>
      </c>
      <c r="N168" s="19">
        <f t="shared" si="193"/>
        <v>0.10760098434682557</v>
      </c>
      <c r="O168" s="33">
        <f t="shared" si="184"/>
        <v>0</v>
      </c>
      <c r="P168" s="20">
        <f t="shared" si="194"/>
        <v>0</v>
      </c>
      <c r="Q168" s="21">
        <f t="shared" si="195"/>
        <v>0</v>
      </c>
      <c r="R168" s="22">
        <f t="shared" si="185"/>
        <v>20</v>
      </c>
      <c r="S168" s="22">
        <f t="shared" si="196"/>
        <v>293.14999999999998</v>
      </c>
      <c r="T168" s="23">
        <f t="shared" si="214"/>
        <v>-4.5923807880266888E-6</v>
      </c>
      <c r="U168" s="24">
        <f t="shared" si="197"/>
        <v>-4.5923807880266891E-3</v>
      </c>
      <c r="V168" s="25">
        <f t="shared" si="198"/>
        <v>1.0300860355879887E-4</v>
      </c>
      <c r="W168" s="26">
        <f t="shared" si="199"/>
        <v>0.10300860355879887</v>
      </c>
      <c r="X168" s="15">
        <f t="shared" si="186"/>
        <v>3</v>
      </c>
      <c r="Y168" s="15">
        <f t="shared" si="187"/>
        <v>20</v>
      </c>
      <c r="Z168" s="15">
        <f t="shared" si="188"/>
        <v>293.14999999999998</v>
      </c>
      <c r="AA168" s="15">
        <v>1.821E-5</v>
      </c>
      <c r="AB168" s="15">
        <v>1.1890000000000001</v>
      </c>
      <c r="AC168" s="15">
        <f t="shared" si="200"/>
        <v>1.531539108494533E-5</v>
      </c>
      <c r="AD168" s="15">
        <v>1006</v>
      </c>
      <c r="AE168" s="15">
        <v>2.588E-2</v>
      </c>
      <c r="AF168" s="27">
        <f t="shared" si="201"/>
        <v>391.7627677100495</v>
      </c>
      <c r="AG168" s="28">
        <f t="shared" si="202"/>
        <v>0.70785394126738799</v>
      </c>
      <c r="AH168" s="27">
        <f t="shared" si="203"/>
        <v>277.31081916537875</v>
      </c>
      <c r="AI168" s="28">
        <f t="shared" si="215"/>
        <v>0.3</v>
      </c>
      <c r="AJ168" s="28">
        <f t="shared" si="204"/>
        <v>10.936654367697962</v>
      </c>
      <c r="AK168" s="28">
        <f t="shared" si="205"/>
        <v>1.1390790367228607</v>
      </c>
      <c r="AL168" s="28">
        <f t="shared" si="206"/>
        <v>1.013080265757788</v>
      </c>
      <c r="AM168" s="28">
        <f t="shared" si="207"/>
        <v>10.026900729562133</v>
      </c>
      <c r="AN168" s="29">
        <f t="shared" si="208"/>
        <v>129.748095440534</v>
      </c>
      <c r="AO168" s="30">
        <f t="shared" si="209"/>
        <v>1.0558820641350089E-4</v>
      </c>
      <c r="AP168" s="29">
        <f t="shared" si="210"/>
        <v>-2.5796028547020211E-6</v>
      </c>
      <c r="AQ168" s="31">
        <f t="shared" si="211"/>
        <v>-4.7868196435422941E-6</v>
      </c>
    </row>
    <row r="169" spans="1:43" x14ac:dyDescent="0.3">
      <c r="A169" s="29">
        <f t="shared" si="218"/>
        <v>152</v>
      </c>
      <c r="B169" s="31">
        <f t="shared" si="189"/>
        <v>20.002585599563425</v>
      </c>
      <c r="C169" s="31">
        <f t="shared" si="190"/>
        <v>-8.6658480595885301</v>
      </c>
      <c r="D169" s="42">
        <f t="shared" si="217"/>
        <v>2</v>
      </c>
      <c r="E169" s="18">
        <f t="shared" si="217"/>
        <v>2E-3</v>
      </c>
      <c r="F169" s="18">
        <f t="shared" si="217"/>
        <v>50</v>
      </c>
      <c r="G169" s="18">
        <f t="shared" si="217"/>
        <v>0.05</v>
      </c>
      <c r="H169" s="18">
        <f t="shared" si="217"/>
        <v>3.1415926535897936E-4</v>
      </c>
      <c r="I169" s="18">
        <f t="shared" si="217"/>
        <v>0.5</v>
      </c>
      <c r="J169" s="19">
        <f t="shared" si="191"/>
        <v>107.60098252783411</v>
      </c>
      <c r="K169" s="19">
        <f t="shared" si="182"/>
        <v>1</v>
      </c>
      <c r="L169" s="19">
        <f t="shared" si="183"/>
        <v>1E-3</v>
      </c>
      <c r="M169" s="19">
        <f t="shared" si="192"/>
        <v>1.076009825278341E-4</v>
      </c>
      <c r="N169" s="19">
        <f t="shared" si="193"/>
        <v>0.10760098252783411</v>
      </c>
      <c r="O169" s="33">
        <f t="shared" si="184"/>
        <v>0</v>
      </c>
      <c r="P169" s="20">
        <f t="shared" si="194"/>
        <v>0</v>
      </c>
      <c r="Q169" s="21">
        <f t="shared" si="195"/>
        <v>0</v>
      </c>
      <c r="R169" s="22">
        <f t="shared" si="185"/>
        <v>20</v>
      </c>
      <c r="S169" s="22">
        <f t="shared" si="196"/>
        <v>293.14999999999998</v>
      </c>
      <c r="T169" s="23">
        <f t="shared" si="214"/>
        <v>-4.5838943361094376E-6</v>
      </c>
      <c r="U169" s="24">
        <f t="shared" si="197"/>
        <v>-4.5838943361094378E-3</v>
      </c>
      <c r="V169" s="25">
        <f t="shared" si="198"/>
        <v>1.0301708819172467E-4</v>
      </c>
      <c r="W169" s="26">
        <f t="shared" si="199"/>
        <v>0.10301708819172467</v>
      </c>
      <c r="X169" s="15">
        <f t="shared" si="186"/>
        <v>3</v>
      </c>
      <c r="Y169" s="15">
        <f t="shared" si="187"/>
        <v>20</v>
      </c>
      <c r="Z169" s="15">
        <f t="shared" si="188"/>
        <v>293.14999999999998</v>
      </c>
      <c r="AA169" s="15">
        <v>1.821E-5</v>
      </c>
      <c r="AB169" s="15">
        <v>1.1890000000000001</v>
      </c>
      <c r="AC169" s="15">
        <f t="shared" si="200"/>
        <v>1.531539108494533E-5</v>
      </c>
      <c r="AD169" s="15">
        <v>1006</v>
      </c>
      <c r="AE169" s="15">
        <v>2.588E-2</v>
      </c>
      <c r="AF169" s="27">
        <f t="shared" si="201"/>
        <v>391.7627677100495</v>
      </c>
      <c r="AG169" s="28">
        <f t="shared" si="202"/>
        <v>0.70785394126738799</v>
      </c>
      <c r="AH169" s="27">
        <f t="shared" si="203"/>
        <v>277.31081916537875</v>
      </c>
      <c r="AI169" s="28">
        <f t="shared" si="215"/>
        <v>0.3</v>
      </c>
      <c r="AJ169" s="28">
        <f t="shared" si="204"/>
        <v>10.936654367697962</v>
      </c>
      <c r="AK169" s="28">
        <f t="shared" si="205"/>
        <v>1.1390790367228607</v>
      </c>
      <c r="AL169" s="28">
        <f t="shared" si="206"/>
        <v>1.013080265757788</v>
      </c>
      <c r="AM169" s="28">
        <f t="shared" si="207"/>
        <v>10.026900729562133</v>
      </c>
      <c r="AN169" s="29">
        <f t="shared" si="208"/>
        <v>129.748095440534</v>
      </c>
      <c r="AO169" s="30">
        <f t="shared" si="209"/>
        <v>1.053930881469718E-4</v>
      </c>
      <c r="AP169" s="29">
        <f t="shared" si="210"/>
        <v>-2.3759999552471351E-6</v>
      </c>
      <c r="AQ169" s="31">
        <f t="shared" si="211"/>
        <v>-4.4090055328095803E-6</v>
      </c>
    </row>
    <row r="170" spans="1:43" x14ac:dyDescent="0.3">
      <c r="A170" s="29">
        <f t="shared" si="218"/>
        <v>153</v>
      </c>
      <c r="B170" s="31">
        <f t="shared" si="189"/>
        <v>20.002581190557891</v>
      </c>
      <c r="C170" s="31">
        <f t="shared" si="190"/>
        <v>-8.6675547310424363</v>
      </c>
      <c r="D170" s="42">
        <f t="shared" si="217"/>
        <v>2</v>
      </c>
      <c r="E170" s="18">
        <f t="shared" si="217"/>
        <v>2E-3</v>
      </c>
      <c r="F170" s="18">
        <f t="shared" si="217"/>
        <v>50</v>
      </c>
      <c r="G170" s="18">
        <f t="shared" si="217"/>
        <v>0.05</v>
      </c>
      <c r="H170" s="18">
        <f t="shared" si="217"/>
        <v>3.1415926535897936E-4</v>
      </c>
      <c r="I170" s="18">
        <f t="shared" si="217"/>
        <v>0.5</v>
      </c>
      <c r="J170" s="19">
        <f t="shared" si="191"/>
        <v>107.60098085241199</v>
      </c>
      <c r="K170" s="19">
        <f t="shared" si="182"/>
        <v>1</v>
      </c>
      <c r="L170" s="19">
        <f t="shared" si="183"/>
        <v>1E-3</v>
      </c>
      <c r="M170" s="19">
        <f t="shared" si="192"/>
        <v>1.0760098085241199E-4</v>
      </c>
      <c r="N170" s="19">
        <f t="shared" si="193"/>
        <v>0.10760098085241199</v>
      </c>
      <c r="O170" s="33">
        <f t="shared" si="184"/>
        <v>0</v>
      </c>
      <c r="P170" s="20">
        <f t="shared" si="194"/>
        <v>0</v>
      </c>
      <c r="Q170" s="21">
        <f t="shared" si="195"/>
        <v>0</v>
      </c>
      <c r="R170" s="22">
        <f t="shared" si="185"/>
        <v>20</v>
      </c>
      <c r="S170" s="22">
        <f t="shared" si="196"/>
        <v>293.14999999999998</v>
      </c>
      <c r="T170" s="23">
        <f t="shared" si="214"/>
        <v>-4.576077703250063E-6</v>
      </c>
      <c r="U170" s="24">
        <f t="shared" si="197"/>
        <v>-4.5760777032500628E-3</v>
      </c>
      <c r="V170" s="25">
        <f t="shared" si="198"/>
        <v>1.0302490314916192E-4</v>
      </c>
      <c r="W170" s="26">
        <f t="shared" si="199"/>
        <v>0.10302490314916192</v>
      </c>
      <c r="X170" s="15">
        <f t="shared" si="186"/>
        <v>3</v>
      </c>
      <c r="Y170" s="15">
        <f t="shared" si="187"/>
        <v>20</v>
      </c>
      <c r="Z170" s="15">
        <f t="shared" si="188"/>
        <v>293.14999999999998</v>
      </c>
      <c r="AA170" s="15">
        <v>1.821E-5</v>
      </c>
      <c r="AB170" s="15">
        <v>1.1890000000000001</v>
      </c>
      <c r="AC170" s="15">
        <f t="shared" si="200"/>
        <v>1.531539108494533E-5</v>
      </c>
      <c r="AD170" s="15">
        <v>1006</v>
      </c>
      <c r="AE170" s="15">
        <v>2.588E-2</v>
      </c>
      <c r="AF170" s="27">
        <f t="shared" si="201"/>
        <v>391.7627677100495</v>
      </c>
      <c r="AG170" s="28">
        <f t="shared" si="202"/>
        <v>0.70785394126738799</v>
      </c>
      <c r="AH170" s="27">
        <f t="shared" si="203"/>
        <v>277.31081916537875</v>
      </c>
      <c r="AI170" s="28">
        <f t="shared" si="215"/>
        <v>0.3</v>
      </c>
      <c r="AJ170" s="28">
        <f t="shared" si="204"/>
        <v>10.936654367697962</v>
      </c>
      <c r="AK170" s="28">
        <f t="shared" si="205"/>
        <v>1.1390790367228607</v>
      </c>
      <c r="AL170" s="28">
        <f t="shared" si="206"/>
        <v>1.013080265757788</v>
      </c>
      <c r="AM170" s="28">
        <f t="shared" si="207"/>
        <v>10.026900729562133</v>
      </c>
      <c r="AN170" s="29">
        <f t="shared" si="208"/>
        <v>129.748095440534</v>
      </c>
      <c r="AO170" s="30">
        <f t="shared" si="209"/>
        <v>1.0521337017538073E-4</v>
      </c>
      <c r="AP170" s="29">
        <f t="shared" si="210"/>
        <v>-2.1884670262188046E-6</v>
      </c>
      <c r="AQ170" s="31">
        <f t="shared" si="211"/>
        <v>-4.0610115356531731E-6</v>
      </c>
    </row>
    <row r="171" spans="1:43" x14ac:dyDescent="0.3">
      <c r="A171" s="29">
        <f t="shared" si="218"/>
        <v>154</v>
      </c>
      <c r="B171" s="31">
        <f t="shared" si="189"/>
        <v>20.002577129546356</v>
      </c>
      <c r="C171" s="31">
        <f t="shared" si="190"/>
        <v>-8.6691292794578487</v>
      </c>
      <c r="D171" s="42">
        <f t="shared" si="217"/>
        <v>2</v>
      </c>
      <c r="E171" s="18">
        <f t="shared" si="217"/>
        <v>2E-3</v>
      </c>
      <c r="F171" s="18">
        <f t="shared" si="217"/>
        <v>50</v>
      </c>
      <c r="G171" s="18">
        <f t="shared" si="217"/>
        <v>0.05</v>
      </c>
      <c r="H171" s="18">
        <f t="shared" si="217"/>
        <v>3.1415926535897936E-4</v>
      </c>
      <c r="I171" s="18">
        <f t="shared" si="217"/>
        <v>0.5</v>
      </c>
      <c r="J171" s="19">
        <f t="shared" si="191"/>
        <v>107.60097930922761</v>
      </c>
      <c r="K171" s="19">
        <f t="shared" si="182"/>
        <v>1</v>
      </c>
      <c r="L171" s="19">
        <f t="shared" si="183"/>
        <v>1E-3</v>
      </c>
      <c r="M171" s="19">
        <f t="shared" si="192"/>
        <v>1.0760097930922761E-4</v>
      </c>
      <c r="N171" s="19">
        <f t="shared" si="193"/>
        <v>0.10760097930922762</v>
      </c>
      <c r="O171" s="33">
        <f t="shared" si="184"/>
        <v>0</v>
      </c>
      <c r="P171" s="20">
        <f t="shared" si="194"/>
        <v>0</v>
      </c>
      <c r="Q171" s="21">
        <f t="shared" si="195"/>
        <v>0</v>
      </c>
      <c r="R171" s="22">
        <f t="shared" si="185"/>
        <v>20</v>
      </c>
      <c r="S171" s="22">
        <f t="shared" si="196"/>
        <v>293.14999999999998</v>
      </c>
      <c r="T171" s="23">
        <f t="shared" si="214"/>
        <v>-4.5688780219871476E-6</v>
      </c>
      <c r="U171" s="24">
        <f t="shared" si="197"/>
        <v>-4.5688780219871475E-3</v>
      </c>
      <c r="V171" s="25">
        <f t="shared" si="198"/>
        <v>1.0303210128724046E-4</v>
      </c>
      <c r="W171" s="26">
        <f t="shared" si="199"/>
        <v>0.10303210128724047</v>
      </c>
      <c r="X171" s="15">
        <f t="shared" si="186"/>
        <v>3</v>
      </c>
      <c r="Y171" s="15">
        <f t="shared" si="187"/>
        <v>20</v>
      </c>
      <c r="Z171" s="15">
        <f t="shared" si="188"/>
        <v>293.14999999999998</v>
      </c>
      <c r="AA171" s="15">
        <v>1.821E-5</v>
      </c>
      <c r="AB171" s="15">
        <v>1.1890000000000001</v>
      </c>
      <c r="AC171" s="15">
        <f t="shared" si="200"/>
        <v>1.531539108494533E-5</v>
      </c>
      <c r="AD171" s="15">
        <v>1006</v>
      </c>
      <c r="AE171" s="15">
        <v>2.588E-2</v>
      </c>
      <c r="AF171" s="27">
        <f t="shared" si="201"/>
        <v>391.7627677100495</v>
      </c>
      <c r="AG171" s="28">
        <f t="shared" si="202"/>
        <v>0.70785394126738799</v>
      </c>
      <c r="AH171" s="27">
        <f t="shared" si="203"/>
        <v>277.31081916537875</v>
      </c>
      <c r="AI171" s="28">
        <f t="shared" si="215"/>
        <v>0.3</v>
      </c>
      <c r="AJ171" s="28">
        <f t="shared" si="204"/>
        <v>10.936654367697962</v>
      </c>
      <c r="AK171" s="28">
        <f t="shared" si="205"/>
        <v>1.1390790367228607</v>
      </c>
      <c r="AL171" s="28">
        <f t="shared" si="206"/>
        <v>1.013080265757788</v>
      </c>
      <c r="AM171" s="28">
        <f t="shared" si="207"/>
        <v>10.026900729562133</v>
      </c>
      <c r="AN171" s="29">
        <f t="shared" si="208"/>
        <v>129.748095440534</v>
      </c>
      <c r="AO171" s="30">
        <f t="shared" si="209"/>
        <v>1.0504783698430184E-4</v>
      </c>
      <c r="AP171" s="29">
        <f t="shared" si="210"/>
        <v>-2.0157356970613771E-6</v>
      </c>
      <c r="AQ171" s="31">
        <f t="shared" si="211"/>
        <v>-3.7404840102789405E-6</v>
      </c>
    </row>
    <row r="172" spans="1:43" x14ac:dyDescent="0.3">
      <c r="A172" s="29">
        <f t="shared" si="218"/>
        <v>155</v>
      </c>
      <c r="B172" s="31">
        <f t="shared" si="189"/>
        <v>20.002573389062345</v>
      </c>
      <c r="C172" s="31">
        <f t="shared" si="190"/>
        <v>-8.6705817485986056</v>
      </c>
      <c r="D172" s="42">
        <f t="shared" si="217"/>
        <v>2</v>
      </c>
      <c r="E172" s="18">
        <f t="shared" si="217"/>
        <v>2E-3</v>
      </c>
      <c r="F172" s="18">
        <f t="shared" si="217"/>
        <v>50</v>
      </c>
      <c r="G172" s="18">
        <f t="shared" si="217"/>
        <v>0.05</v>
      </c>
      <c r="H172" s="18">
        <f t="shared" si="217"/>
        <v>3.1415926535897936E-4</v>
      </c>
      <c r="I172" s="18">
        <f t="shared" si="217"/>
        <v>0.5</v>
      </c>
      <c r="J172" s="19">
        <f t="shared" si="191"/>
        <v>107.6009778878437</v>
      </c>
      <c r="K172" s="19">
        <f t="shared" si="182"/>
        <v>1</v>
      </c>
      <c r="L172" s="19">
        <f t="shared" si="183"/>
        <v>1E-3</v>
      </c>
      <c r="M172" s="19">
        <f t="shared" si="192"/>
        <v>1.076009778878437E-4</v>
      </c>
      <c r="N172" s="19">
        <f t="shared" si="193"/>
        <v>0.1076009778878437</v>
      </c>
      <c r="O172" s="33">
        <f t="shared" si="184"/>
        <v>0</v>
      </c>
      <c r="P172" s="20">
        <f t="shared" si="194"/>
        <v>0</v>
      </c>
      <c r="Q172" s="21">
        <f t="shared" si="195"/>
        <v>0</v>
      </c>
      <c r="R172" s="22">
        <f t="shared" si="185"/>
        <v>20</v>
      </c>
      <c r="S172" s="22">
        <f t="shared" si="196"/>
        <v>293.14999999999998</v>
      </c>
      <c r="T172" s="23">
        <f t="shared" si="214"/>
        <v>-4.562246597375702E-6</v>
      </c>
      <c r="U172" s="24">
        <f t="shared" si="197"/>
        <v>-4.5622465973757017E-3</v>
      </c>
      <c r="V172" s="25">
        <f t="shared" si="198"/>
        <v>1.03038731290468E-4</v>
      </c>
      <c r="W172" s="26">
        <f t="shared" si="199"/>
        <v>0.10303873129046801</v>
      </c>
      <c r="X172" s="15">
        <f t="shared" si="186"/>
        <v>3</v>
      </c>
      <c r="Y172" s="15">
        <f t="shared" si="187"/>
        <v>20</v>
      </c>
      <c r="Z172" s="15">
        <f t="shared" si="188"/>
        <v>293.14999999999998</v>
      </c>
      <c r="AA172" s="15">
        <v>1.821E-5</v>
      </c>
      <c r="AB172" s="15">
        <v>1.1890000000000001</v>
      </c>
      <c r="AC172" s="15">
        <f t="shared" si="200"/>
        <v>1.531539108494533E-5</v>
      </c>
      <c r="AD172" s="15">
        <v>1006</v>
      </c>
      <c r="AE172" s="15">
        <v>2.588E-2</v>
      </c>
      <c r="AF172" s="27">
        <f t="shared" si="201"/>
        <v>391.7627677100495</v>
      </c>
      <c r="AG172" s="28">
        <f t="shared" si="202"/>
        <v>0.70785394126738799</v>
      </c>
      <c r="AH172" s="27">
        <f t="shared" si="203"/>
        <v>277.31081916537875</v>
      </c>
      <c r="AI172" s="28">
        <f t="shared" si="215"/>
        <v>0.3</v>
      </c>
      <c r="AJ172" s="28">
        <f t="shared" si="204"/>
        <v>10.936654367697962</v>
      </c>
      <c r="AK172" s="28">
        <f t="shared" si="205"/>
        <v>1.1390790367228607</v>
      </c>
      <c r="AL172" s="28">
        <f t="shared" si="206"/>
        <v>1.013080265757788</v>
      </c>
      <c r="AM172" s="28">
        <f t="shared" si="207"/>
        <v>10.026900729562133</v>
      </c>
      <c r="AN172" s="29">
        <f t="shared" si="208"/>
        <v>129.748095440534</v>
      </c>
      <c r="AO172" s="30">
        <f t="shared" si="209"/>
        <v>1.0489536899710687E-4</v>
      </c>
      <c r="AP172" s="29">
        <f t="shared" si="210"/>
        <v>-1.856637706638869E-6</v>
      </c>
      <c r="AQ172" s="31">
        <f t="shared" si="211"/>
        <v>-3.4452550821459169E-6</v>
      </c>
    </row>
    <row r="173" spans="1:43" x14ac:dyDescent="0.3">
      <c r="A173" s="29">
        <f t="shared" si="218"/>
        <v>156</v>
      </c>
      <c r="B173" s="31">
        <f t="shared" si="189"/>
        <v>20.002569943807263</v>
      </c>
      <c r="C173" s="31">
        <f t="shared" si="190"/>
        <v>-8.6719214462945349</v>
      </c>
      <c r="D173" s="42">
        <f t="shared" si="217"/>
        <v>2</v>
      </c>
      <c r="E173" s="18">
        <f t="shared" si="217"/>
        <v>2E-3</v>
      </c>
      <c r="F173" s="18">
        <f t="shared" si="217"/>
        <v>50</v>
      </c>
      <c r="G173" s="18">
        <f t="shared" si="217"/>
        <v>0.05</v>
      </c>
      <c r="H173" s="18">
        <f t="shared" si="217"/>
        <v>3.1415926535897936E-4</v>
      </c>
      <c r="I173" s="18">
        <f t="shared" si="217"/>
        <v>0.5</v>
      </c>
      <c r="J173" s="19">
        <f t="shared" si="191"/>
        <v>107.60097657864677</v>
      </c>
      <c r="K173" s="19">
        <f t="shared" si="182"/>
        <v>1</v>
      </c>
      <c r="L173" s="19">
        <f t="shared" si="183"/>
        <v>1E-3</v>
      </c>
      <c r="M173" s="19">
        <f t="shared" si="192"/>
        <v>1.0760097657864677E-4</v>
      </c>
      <c r="N173" s="19">
        <f t="shared" si="193"/>
        <v>0.10760097657864677</v>
      </c>
      <c r="O173" s="33">
        <f t="shared" si="184"/>
        <v>0</v>
      </c>
      <c r="P173" s="20">
        <f t="shared" si="194"/>
        <v>0</v>
      </c>
      <c r="Q173" s="21">
        <f t="shared" si="195"/>
        <v>0</v>
      </c>
      <c r="R173" s="22">
        <f t="shared" si="185"/>
        <v>20</v>
      </c>
      <c r="S173" s="22">
        <f t="shared" si="196"/>
        <v>293.14999999999998</v>
      </c>
      <c r="T173" s="23">
        <f t="shared" si="214"/>
        <v>-4.556138578173587E-6</v>
      </c>
      <c r="U173" s="24">
        <f t="shared" si="197"/>
        <v>-4.5561385781735866E-3</v>
      </c>
      <c r="V173" s="25">
        <f t="shared" si="198"/>
        <v>1.0304483800047318E-4</v>
      </c>
      <c r="W173" s="26">
        <f t="shared" si="199"/>
        <v>0.10304483800047318</v>
      </c>
      <c r="X173" s="15">
        <f t="shared" si="186"/>
        <v>3</v>
      </c>
      <c r="Y173" s="15">
        <f t="shared" si="187"/>
        <v>20</v>
      </c>
      <c r="Z173" s="15">
        <f t="shared" si="188"/>
        <v>293.14999999999998</v>
      </c>
      <c r="AA173" s="15">
        <v>1.821E-5</v>
      </c>
      <c r="AB173" s="15">
        <v>1.1890000000000001</v>
      </c>
      <c r="AC173" s="15">
        <f t="shared" si="200"/>
        <v>1.531539108494533E-5</v>
      </c>
      <c r="AD173" s="15">
        <v>1006</v>
      </c>
      <c r="AE173" s="15">
        <v>2.588E-2</v>
      </c>
      <c r="AF173" s="27">
        <f t="shared" si="201"/>
        <v>391.7627677100495</v>
      </c>
      <c r="AG173" s="28">
        <f t="shared" si="202"/>
        <v>0.70785394126738799</v>
      </c>
      <c r="AH173" s="27">
        <f t="shared" si="203"/>
        <v>277.31081916537875</v>
      </c>
      <c r="AI173" s="28">
        <f t="shared" si="215"/>
        <v>0.3</v>
      </c>
      <c r="AJ173" s="28">
        <f t="shared" si="204"/>
        <v>10.936654367697962</v>
      </c>
      <c r="AK173" s="28">
        <f t="shared" si="205"/>
        <v>1.1390790367228607</v>
      </c>
      <c r="AL173" s="28">
        <f t="shared" si="206"/>
        <v>1.013080265757788</v>
      </c>
      <c r="AM173" s="28">
        <f t="shared" si="207"/>
        <v>10.026900729562133</v>
      </c>
      <c r="AN173" s="29">
        <f t="shared" si="208"/>
        <v>129.748095440534</v>
      </c>
      <c r="AO173" s="30">
        <f t="shared" si="209"/>
        <v>1.0475493500350075E-4</v>
      </c>
      <c r="AP173" s="29">
        <f t="shared" si="210"/>
        <v>-1.7100970030275677E-6</v>
      </c>
      <c r="AQ173" s="31">
        <f t="shared" si="211"/>
        <v>-3.1733279840088998E-6</v>
      </c>
    </row>
    <row r="174" spans="1:43" x14ac:dyDescent="0.3">
      <c r="A174" s="29">
        <f t="shared" si="218"/>
        <v>157</v>
      </c>
      <c r="B174" s="31">
        <f t="shared" si="189"/>
        <v>20.00256677047928</v>
      </c>
      <c r="C174" s="31">
        <f t="shared" si="190"/>
        <v>-8.6731569942379405</v>
      </c>
      <c r="D174" s="42">
        <f t="shared" si="217"/>
        <v>2</v>
      </c>
      <c r="E174" s="18">
        <f t="shared" si="217"/>
        <v>2E-3</v>
      </c>
      <c r="F174" s="18">
        <f t="shared" si="217"/>
        <v>50</v>
      </c>
      <c r="G174" s="18">
        <f t="shared" si="217"/>
        <v>0.05</v>
      </c>
      <c r="H174" s="18">
        <f t="shared" si="217"/>
        <v>3.1415926535897936E-4</v>
      </c>
      <c r="I174" s="18">
        <f t="shared" si="217"/>
        <v>0.5</v>
      </c>
      <c r="J174" s="19">
        <f t="shared" si="191"/>
        <v>107.60097537278213</v>
      </c>
      <c r="K174" s="19">
        <f t="shared" si="182"/>
        <v>1</v>
      </c>
      <c r="L174" s="19">
        <f t="shared" si="183"/>
        <v>1E-3</v>
      </c>
      <c r="M174" s="19">
        <f t="shared" si="192"/>
        <v>1.0760097537278212E-4</v>
      </c>
      <c r="N174" s="19">
        <f t="shared" si="193"/>
        <v>0.10760097537278213</v>
      </c>
      <c r="O174" s="33">
        <f t="shared" si="184"/>
        <v>0</v>
      </c>
      <c r="P174" s="20">
        <f t="shared" si="194"/>
        <v>0</v>
      </c>
      <c r="Q174" s="21">
        <f t="shared" si="195"/>
        <v>0</v>
      </c>
      <c r="R174" s="22">
        <f t="shared" si="185"/>
        <v>20</v>
      </c>
      <c r="S174" s="22">
        <f t="shared" si="196"/>
        <v>293.14999999999998</v>
      </c>
      <c r="T174" s="23">
        <f t="shared" si="214"/>
        <v>-4.5505126528592519E-6</v>
      </c>
      <c r="U174" s="24">
        <f t="shared" si="197"/>
        <v>-4.5505126528592515E-3</v>
      </c>
      <c r="V174" s="25">
        <f t="shared" si="198"/>
        <v>1.0305046271992287E-4</v>
      </c>
      <c r="W174" s="26">
        <f t="shared" si="199"/>
        <v>0.10305046271992287</v>
      </c>
      <c r="X174" s="15">
        <f t="shared" si="186"/>
        <v>3</v>
      </c>
      <c r="Y174" s="15">
        <f t="shared" si="187"/>
        <v>20</v>
      </c>
      <c r="Z174" s="15">
        <f t="shared" si="188"/>
        <v>293.14999999999998</v>
      </c>
      <c r="AA174" s="15">
        <v>1.821E-5</v>
      </c>
      <c r="AB174" s="15">
        <v>1.1890000000000001</v>
      </c>
      <c r="AC174" s="15">
        <f t="shared" si="200"/>
        <v>1.531539108494533E-5</v>
      </c>
      <c r="AD174" s="15">
        <v>1006</v>
      </c>
      <c r="AE174" s="15">
        <v>2.588E-2</v>
      </c>
      <c r="AF174" s="27">
        <f t="shared" si="201"/>
        <v>391.7627677100495</v>
      </c>
      <c r="AG174" s="28">
        <f t="shared" si="202"/>
        <v>0.70785394126738799</v>
      </c>
      <c r="AH174" s="27">
        <f t="shared" si="203"/>
        <v>277.31081916537875</v>
      </c>
      <c r="AI174" s="28">
        <f t="shared" si="215"/>
        <v>0.3</v>
      </c>
      <c r="AJ174" s="28">
        <f t="shared" si="204"/>
        <v>10.936654367697962</v>
      </c>
      <c r="AK174" s="28">
        <f t="shared" si="205"/>
        <v>1.1390790367228607</v>
      </c>
      <c r="AL174" s="28">
        <f t="shared" si="206"/>
        <v>1.013080265757788</v>
      </c>
      <c r="AM174" s="28">
        <f t="shared" si="207"/>
        <v>10.026900729562133</v>
      </c>
      <c r="AN174" s="29">
        <f t="shared" si="208"/>
        <v>129.748095440534</v>
      </c>
      <c r="AO174" s="30">
        <f t="shared" si="209"/>
        <v>1.0462558518440218E-4</v>
      </c>
      <c r="AP174" s="29">
        <f t="shared" si="210"/>
        <v>-1.5751224644793102E-6</v>
      </c>
      <c r="AQ174" s="31">
        <f t="shared" si="211"/>
        <v>-2.9228635486315057E-6</v>
      </c>
    </row>
    <row r="175" spans="1:43" x14ac:dyDescent="0.3">
      <c r="A175" s="29">
        <f t="shared" si="218"/>
        <v>158</v>
      </c>
      <c r="B175" s="31">
        <f t="shared" si="189"/>
        <v>20.002563847615733</v>
      </c>
      <c r="C175" s="31">
        <f t="shared" si="190"/>
        <v>-8.6742963750336717</v>
      </c>
      <c r="D175" s="42">
        <f t="shared" si="217"/>
        <v>2</v>
      </c>
      <c r="E175" s="18">
        <f t="shared" si="217"/>
        <v>2E-3</v>
      </c>
      <c r="F175" s="18">
        <f t="shared" si="217"/>
        <v>50</v>
      </c>
      <c r="G175" s="18">
        <f t="shared" si="217"/>
        <v>0.05</v>
      </c>
      <c r="H175" s="18">
        <f t="shared" si="217"/>
        <v>3.1415926535897936E-4</v>
      </c>
      <c r="I175" s="18">
        <f t="shared" si="217"/>
        <v>0.5</v>
      </c>
      <c r="J175" s="19">
        <f t="shared" si="191"/>
        <v>107.60097426209398</v>
      </c>
      <c r="K175" s="19">
        <f t="shared" si="182"/>
        <v>1</v>
      </c>
      <c r="L175" s="19">
        <f t="shared" si="183"/>
        <v>1E-3</v>
      </c>
      <c r="M175" s="19">
        <f t="shared" si="192"/>
        <v>1.0760097426209397E-4</v>
      </c>
      <c r="N175" s="19">
        <f t="shared" si="193"/>
        <v>0.10760097426209397</v>
      </c>
      <c r="O175" s="33">
        <f t="shared" si="184"/>
        <v>0</v>
      </c>
      <c r="P175" s="20">
        <f t="shared" si="194"/>
        <v>0</v>
      </c>
      <c r="Q175" s="21">
        <f t="shared" si="195"/>
        <v>0</v>
      </c>
      <c r="R175" s="22">
        <f t="shared" si="185"/>
        <v>20</v>
      </c>
      <c r="S175" s="22">
        <f t="shared" si="196"/>
        <v>293.14999999999998</v>
      </c>
      <c r="T175" s="23">
        <f t="shared" si="214"/>
        <v>-4.5453307707827922E-6</v>
      </c>
      <c r="U175" s="24">
        <f t="shared" si="197"/>
        <v>-4.545330770782792E-3</v>
      </c>
      <c r="V175" s="25">
        <f t="shared" si="198"/>
        <v>1.0305564349131118E-4</v>
      </c>
      <c r="W175" s="26">
        <f t="shared" si="199"/>
        <v>0.10305564349131117</v>
      </c>
      <c r="X175" s="15">
        <f t="shared" si="186"/>
        <v>3</v>
      </c>
      <c r="Y175" s="15">
        <f t="shared" si="187"/>
        <v>20</v>
      </c>
      <c r="Z175" s="15">
        <f t="shared" si="188"/>
        <v>293.14999999999998</v>
      </c>
      <c r="AA175" s="15">
        <v>1.821E-5</v>
      </c>
      <c r="AB175" s="15">
        <v>1.1890000000000001</v>
      </c>
      <c r="AC175" s="15">
        <f t="shared" si="200"/>
        <v>1.531539108494533E-5</v>
      </c>
      <c r="AD175" s="15">
        <v>1006</v>
      </c>
      <c r="AE175" s="15">
        <v>2.588E-2</v>
      </c>
      <c r="AF175" s="27">
        <f t="shared" si="201"/>
        <v>391.7627677100495</v>
      </c>
      <c r="AG175" s="28">
        <f t="shared" si="202"/>
        <v>0.70785394126738799</v>
      </c>
      <c r="AH175" s="27">
        <f t="shared" si="203"/>
        <v>277.31081916537875</v>
      </c>
      <c r="AI175" s="28">
        <f t="shared" si="215"/>
        <v>0.3</v>
      </c>
      <c r="AJ175" s="28">
        <f t="shared" si="204"/>
        <v>10.936654367697962</v>
      </c>
      <c r="AK175" s="28">
        <f t="shared" si="205"/>
        <v>1.1390790367228607</v>
      </c>
      <c r="AL175" s="28">
        <f t="shared" si="206"/>
        <v>1.013080265757788</v>
      </c>
      <c r="AM175" s="28">
        <f t="shared" si="207"/>
        <v>10.026900729562133</v>
      </c>
      <c r="AN175" s="29">
        <f t="shared" si="208"/>
        <v>129.748095440534</v>
      </c>
      <c r="AO175" s="30">
        <f t="shared" si="209"/>
        <v>1.0450644468798678E-4</v>
      </c>
      <c r="AP175" s="29">
        <f t="shared" si="210"/>
        <v>-1.4508011966756081E-6</v>
      </c>
      <c r="AQ175" s="31">
        <f t="shared" si="211"/>
        <v>-2.6921677708887781E-6</v>
      </c>
    </row>
    <row r="176" spans="1:43" x14ac:dyDescent="0.3">
      <c r="A176" s="29">
        <f t="shared" si="218"/>
        <v>159</v>
      </c>
      <c r="B176" s="31">
        <f t="shared" si="189"/>
        <v>20.00256115544796</v>
      </c>
      <c r="C176" s="31">
        <f t="shared" si="190"/>
        <v>-8.675346976559732</v>
      </c>
      <c r="D176" s="42">
        <f t="shared" si="217"/>
        <v>2</v>
      </c>
      <c r="E176" s="18">
        <f t="shared" si="217"/>
        <v>2E-3</v>
      </c>
      <c r="F176" s="18">
        <f t="shared" si="217"/>
        <v>50</v>
      </c>
      <c r="G176" s="18">
        <f t="shared" si="217"/>
        <v>0.05</v>
      </c>
      <c r="H176" s="18">
        <f t="shared" si="217"/>
        <v>3.1415926535897936E-4</v>
      </c>
      <c r="I176" s="18">
        <f t="shared" si="217"/>
        <v>0.5</v>
      </c>
      <c r="J176" s="19">
        <f t="shared" si="191"/>
        <v>107.60097323907023</v>
      </c>
      <c r="K176" s="19">
        <f t="shared" si="182"/>
        <v>1</v>
      </c>
      <c r="L176" s="19">
        <f t="shared" si="183"/>
        <v>1E-3</v>
      </c>
      <c r="M176" s="19">
        <f t="shared" si="192"/>
        <v>1.0760097323907023E-4</v>
      </c>
      <c r="N176" s="19">
        <f t="shared" si="193"/>
        <v>0.10760097323907022</v>
      </c>
      <c r="O176" s="33">
        <f t="shared" si="184"/>
        <v>0</v>
      </c>
      <c r="P176" s="20">
        <f t="shared" si="194"/>
        <v>0</v>
      </c>
      <c r="Q176" s="21">
        <f t="shared" si="195"/>
        <v>0</v>
      </c>
      <c r="R176" s="22">
        <f t="shared" si="185"/>
        <v>20</v>
      </c>
      <c r="S176" s="22">
        <f t="shared" si="196"/>
        <v>293.14999999999998</v>
      </c>
      <c r="T176" s="23">
        <f t="shared" si="214"/>
        <v>-4.5405578843397266E-6</v>
      </c>
      <c r="U176" s="24">
        <f t="shared" si="197"/>
        <v>-4.5405578843397262E-3</v>
      </c>
      <c r="V176" s="25">
        <f t="shared" si="198"/>
        <v>1.030604153547305E-4</v>
      </c>
      <c r="W176" s="26">
        <f t="shared" si="199"/>
        <v>0.1030604153547305</v>
      </c>
      <c r="X176" s="15">
        <f t="shared" si="186"/>
        <v>3</v>
      </c>
      <c r="Y176" s="15">
        <f t="shared" si="187"/>
        <v>20</v>
      </c>
      <c r="Z176" s="15">
        <f t="shared" si="188"/>
        <v>293.14999999999998</v>
      </c>
      <c r="AA176" s="15">
        <v>1.821E-5</v>
      </c>
      <c r="AB176" s="15">
        <v>1.1890000000000001</v>
      </c>
      <c r="AC176" s="15">
        <f t="shared" si="200"/>
        <v>1.531539108494533E-5</v>
      </c>
      <c r="AD176" s="15">
        <v>1006</v>
      </c>
      <c r="AE176" s="15">
        <v>2.588E-2</v>
      </c>
      <c r="AF176" s="27">
        <f t="shared" si="201"/>
        <v>391.7627677100495</v>
      </c>
      <c r="AG176" s="28">
        <f t="shared" si="202"/>
        <v>0.70785394126738799</v>
      </c>
      <c r="AH176" s="27">
        <f t="shared" si="203"/>
        <v>277.31081916537875</v>
      </c>
      <c r="AI176" s="28">
        <f t="shared" si="215"/>
        <v>0.3</v>
      </c>
      <c r="AJ176" s="28">
        <f t="shared" si="204"/>
        <v>10.936654367697962</v>
      </c>
      <c r="AK176" s="28">
        <f t="shared" si="205"/>
        <v>1.1390790367228607</v>
      </c>
      <c r="AL176" s="28">
        <f t="shared" si="206"/>
        <v>1.013080265757788</v>
      </c>
      <c r="AM176" s="28">
        <f t="shared" si="207"/>
        <v>10.026900729562133</v>
      </c>
      <c r="AN176" s="29">
        <f t="shared" si="208"/>
        <v>129.748095440534</v>
      </c>
      <c r="AO176" s="30">
        <f t="shared" si="209"/>
        <v>1.0439670771272478E-4</v>
      </c>
      <c r="AP176" s="29">
        <f t="shared" si="210"/>
        <v>-1.3362923579942747E-6</v>
      </c>
      <c r="AQ176" s="31">
        <f t="shared" si="211"/>
        <v>-2.4796803496720189E-6</v>
      </c>
    </row>
    <row r="177" spans="1:43" x14ac:dyDescent="0.3">
      <c r="A177" s="29">
        <f t="shared" si="218"/>
        <v>160</v>
      </c>
      <c r="B177" s="31">
        <f t="shared" si="189"/>
        <v>20.002558675767609</v>
      </c>
      <c r="C177" s="31">
        <f t="shared" si="190"/>
        <v>-8.6763156337049843</v>
      </c>
      <c r="D177" s="42">
        <f t="shared" si="217"/>
        <v>2</v>
      </c>
      <c r="E177" s="18">
        <f t="shared" si="217"/>
        <v>2E-3</v>
      </c>
      <c r="F177" s="18">
        <f t="shared" si="217"/>
        <v>50</v>
      </c>
      <c r="G177" s="18">
        <f t="shared" si="217"/>
        <v>0.05</v>
      </c>
      <c r="H177" s="18">
        <f t="shared" si="217"/>
        <v>3.1415926535897936E-4</v>
      </c>
      <c r="I177" s="18">
        <f t="shared" si="217"/>
        <v>0.5</v>
      </c>
      <c r="J177" s="19">
        <f t="shared" si="191"/>
        <v>107.6009722967917</v>
      </c>
      <c r="K177" s="19">
        <f t="shared" si="182"/>
        <v>1</v>
      </c>
      <c r="L177" s="19">
        <f t="shared" si="183"/>
        <v>1E-3</v>
      </c>
      <c r="M177" s="19">
        <f t="shared" si="192"/>
        <v>1.0760097229679169E-4</v>
      </c>
      <c r="N177" s="19">
        <f t="shared" si="193"/>
        <v>0.10760097229679169</v>
      </c>
      <c r="O177" s="33">
        <f t="shared" si="184"/>
        <v>0</v>
      </c>
      <c r="P177" s="20">
        <f t="shared" si="194"/>
        <v>0</v>
      </c>
      <c r="Q177" s="21">
        <f t="shared" si="195"/>
        <v>0</v>
      </c>
      <c r="R177" s="22">
        <f t="shared" si="185"/>
        <v>20</v>
      </c>
      <c r="S177" s="22">
        <f t="shared" si="196"/>
        <v>293.14999999999998</v>
      </c>
      <c r="T177" s="23">
        <f t="shared" si="214"/>
        <v>-4.5361617124527373E-6</v>
      </c>
      <c r="U177" s="24">
        <f t="shared" si="197"/>
        <v>-4.5361617124527369E-3</v>
      </c>
      <c r="V177" s="25">
        <f t="shared" si="198"/>
        <v>1.0306481058433895E-4</v>
      </c>
      <c r="W177" s="26">
        <f t="shared" si="199"/>
        <v>0.10306481058433895</v>
      </c>
      <c r="X177" s="15">
        <f t="shared" si="186"/>
        <v>3</v>
      </c>
      <c r="Y177" s="15">
        <f t="shared" si="187"/>
        <v>20</v>
      </c>
      <c r="Z177" s="15">
        <f t="shared" si="188"/>
        <v>293.14999999999998</v>
      </c>
      <c r="AA177" s="15">
        <v>1.821E-5</v>
      </c>
      <c r="AB177" s="15">
        <v>1.1890000000000001</v>
      </c>
      <c r="AC177" s="15">
        <f t="shared" si="200"/>
        <v>1.531539108494533E-5</v>
      </c>
      <c r="AD177" s="15">
        <v>1006</v>
      </c>
      <c r="AE177" s="15">
        <v>2.588E-2</v>
      </c>
      <c r="AF177" s="27">
        <f t="shared" si="201"/>
        <v>391.7627677100495</v>
      </c>
      <c r="AG177" s="28">
        <f t="shared" si="202"/>
        <v>0.70785394126738799</v>
      </c>
      <c r="AH177" s="27">
        <f t="shared" si="203"/>
        <v>277.31081916537875</v>
      </c>
      <c r="AI177" s="28">
        <f t="shared" si="215"/>
        <v>0.3</v>
      </c>
      <c r="AJ177" s="28">
        <f t="shared" si="204"/>
        <v>10.936654367697962</v>
      </c>
      <c r="AK177" s="28">
        <f t="shared" si="205"/>
        <v>1.1390790367228607</v>
      </c>
      <c r="AL177" s="28">
        <f t="shared" si="206"/>
        <v>1.013080265757788</v>
      </c>
      <c r="AM177" s="28">
        <f t="shared" si="207"/>
        <v>10.026900729562133</v>
      </c>
      <c r="AN177" s="29">
        <f t="shared" si="208"/>
        <v>129.748095440534</v>
      </c>
      <c r="AO177" s="30">
        <f t="shared" si="209"/>
        <v>1.0429563205758919E-4</v>
      </c>
      <c r="AP177" s="29">
        <f t="shared" si="210"/>
        <v>-1.230821473250236E-6</v>
      </c>
      <c r="AQ177" s="31">
        <f t="shared" si="211"/>
        <v>-2.2839641362268803E-6</v>
      </c>
    </row>
    <row r="178" spans="1:43" x14ac:dyDescent="0.3">
      <c r="A178" s="29">
        <f t="shared" si="218"/>
        <v>161</v>
      </c>
      <c r="B178" s="31">
        <f t="shared" si="189"/>
        <v>20.002556391803473</v>
      </c>
      <c r="C178" s="31">
        <f t="shared" si="190"/>
        <v>-8.6772086675725095</v>
      </c>
      <c r="D178" s="42">
        <f t="shared" si="217"/>
        <v>2</v>
      </c>
      <c r="E178" s="18">
        <f t="shared" si="217"/>
        <v>2E-3</v>
      </c>
      <c r="F178" s="18">
        <f t="shared" si="217"/>
        <v>50</v>
      </c>
      <c r="G178" s="18">
        <f t="shared" si="217"/>
        <v>0.05</v>
      </c>
      <c r="H178" s="18">
        <f t="shared" si="217"/>
        <v>3.1415926535897936E-4</v>
      </c>
      <c r="I178" s="18">
        <f t="shared" si="217"/>
        <v>0.5</v>
      </c>
      <c r="J178" s="19">
        <f t="shared" si="191"/>
        <v>107.60097142888532</v>
      </c>
      <c r="K178" s="19">
        <f t="shared" ref="K178:L193" si="219">K177</f>
        <v>1</v>
      </c>
      <c r="L178" s="19">
        <f t="shared" si="219"/>
        <v>1E-3</v>
      </c>
      <c r="M178" s="19">
        <f t="shared" si="192"/>
        <v>1.0760097142888532E-4</v>
      </c>
      <c r="N178" s="19">
        <f t="shared" si="193"/>
        <v>0.10760097142888532</v>
      </c>
      <c r="O178" s="33">
        <f t="shared" ref="O178:O225" si="220">O177</f>
        <v>0</v>
      </c>
      <c r="P178" s="20">
        <f t="shared" si="194"/>
        <v>0</v>
      </c>
      <c r="Q178" s="21">
        <f t="shared" si="195"/>
        <v>0</v>
      </c>
      <c r="R178" s="22">
        <f t="shared" ref="R178:R225" si="221">R177</f>
        <v>20</v>
      </c>
      <c r="S178" s="22">
        <f t="shared" si="196"/>
        <v>293.14999999999998</v>
      </c>
      <c r="T178" s="23">
        <f t="shared" si="214"/>
        <v>-4.532112521703766E-6</v>
      </c>
      <c r="U178" s="24">
        <f t="shared" si="197"/>
        <v>-4.5321125217037657E-3</v>
      </c>
      <c r="V178" s="25">
        <f t="shared" si="198"/>
        <v>1.0306885890718155E-4</v>
      </c>
      <c r="W178" s="26">
        <f t="shared" si="199"/>
        <v>0.10306885890718155</v>
      </c>
      <c r="X178" s="15">
        <f t="shared" ref="X178:Z193" si="222">X177</f>
        <v>3</v>
      </c>
      <c r="Y178" s="15">
        <f t="shared" si="222"/>
        <v>20</v>
      </c>
      <c r="Z178" s="15">
        <f t="shared" si="222"/>
        <v>293.14999999999998</v>
      </c>
      <c r="AA178" s="15">
        <v>1.821E-5</v>
      </c>
      <c r="AB178" s="15">
        <v>1.1890000000000001</v>
      </c>
      <c r="AC178" s="15">
        <f t="shared" si="200"/>
        <v>1.531539108494533E-5</v>
      </c>
      <c r="AD178" s="15">
        <v>1006</v>
      </c>
      <c r="AE178" s="15">
        <v>2.588E-2</v>
      </c>
      <c r="AF178" s="27">
        <f t="shared" si="201"/>
        <v>391.7627677100495</v>
      </c>
      <c r="AG178" s="28">
        <f t="shared" si="202"/>
        <v>0.70785394126738799</v>
      </c>
      <c r="AH178" s="27">
        <f t="shared" si="203"/>
        <v>277.31081916537875</v>
      </c>
      <c r="AI178" s="28">
        <f t="shared" si="215"/>
        <v>0.3</v>
      </c>
      <c r="AJ178" s="28">
        <f t="shared" si="204"/>
        <v>10.936654367697962</v>
      </c>
      <c r="AK178" s="28">
        <f t="shared" si="205"/>
        <v>1.1390790367228607</v>
      </c>
      <c r="AL178" s="28">
        <f t="shared" si="206"/>
        <v>1.013080265757788</v>
      </c>
      <c r="AM178" s="28">
        <f t="shared" si="207"/>
        <v>10.026900729562133</v>
      </c>
      <c r="AN178" s="29">
        <f t="shared" si="208"/>
        <v>129.748095440534</v>
      </c>
      <c r="AO178" s="30">
        <f t="shared" si="209"/>
        <v>1.0420253410192763E-4</v>
      </c>
      <c r="AP178" s="29">
        <f t="shared" si="210"/>
        <v>-1.1336751947460788E-6</v>
      </c>
      <c r="AQ178" s="31">
        <f t="shared" si="211"/>
        <v>-2.1036954125382307E-6</v>
      </c>
    </row>
    <row r="179" spans="1:43" x14ac:dyDescent="0.3">
      <c r="A179" s="29">
        <f t="shared" si="218"/>
        <v>162</v>
      </c>
      <c r="B179" s="31">
        <f t="shared" si="189"/>
        <v>20.002554288108062</v>
      </c>
      <c r="C179" s="31">
        <f t="shared" si="190"/>
        <v>-8.6780319222340729</v>
      </c>
      <c r="D179" s="42">
        <f t="shared" si="217"/>
        <v>2</v>
      </c>
      <c r="E179" s="18">
        <f t="shared" si="217"/>
        <v>2E-3</v>
      </c>
      <c r="F179" s="18">
        <f t="shared" si="217"/>
        <v>50</v>
      </c>
      <c r="G179" s="18">
        <f t="shared" si="217"/>
        <v>0.05</v>
      </c>
      <c r="H179" s="18">
        <f t="shared" si="217"/>
        <v>3.1415926535897936E-4</v>
      </c>
      <c r="I179" s="18">
        <f t="shared" si="217"/>
        <v>0.5</v>
      </c>
      <c r="J179" s="19">
        <f t="shared" si="191"/>
        <v>107.60097062948107</v>
      </c>
      <c r="K179" s="19">
        <f t="shared" si="219"/>
        <v>1</v>
      </c>
      <c r="L179" s="19">
        <f t="shared" si="219"/>
        <v>1E-3</v>
      </c>
      <c r="M179" s="19">
        <f t="shared" si="192"/>
        <v>1.0760097062948106E-4</v>
      </c>
      <c r="N179" s="19">
        <f t="shared" si="193"/>
        <v>0.10760097062948105</v>
      </c>
      <c r="O179" s="33">
        <f t="shared" si="220"/>
        <v>0</v>
      </c>
      <c r="P179" s="20">
        <f t="shared" si="194"/>
        <v>0</v>
      </c>
      <c r="Q179" s="21">
        <f t="shared" si="195"/>
        <v>0</v>
      </c>
      <c r="R179" s="22">
        <f t="shared" si="221"/>
        <v>20</v>
      </c>
      <c r="S179" s="22">
        <f t="shared" si="196"/>
        <v>293.14999999999998</v>
      </c>
      <c r="T179" s="23">
        <f t="shared" si="214"/>
        <v>-4.5283829256030412E-6</v>
      </c>
      <c r="U179" s="24">
        <f t="shared" si="197"/>
        <v>-4.5283829256030413E-3</v>
      </c>
      <c r="V179" s="25">
        <f t="shared" si="198"/>
        <v>1.0307258770387801E-4</v>
      </c>
      <c r="W179" s="26">
        <f t="shared" si="199"/>
        <v>0.10307258770387802</v>
      </c>
      <c r="X179" s="15">
        <f t="shared" si="222"/>
        <v>3</v>
      </c>
      <c r="Y179" s="15">
        <f t="shared" si="222"/>
        <v>20</v>
      </c>
      <c r="Z179" s="15">
        <f t="shared" si="222"/>
        <v>293.14999999999998</v>
      </c>
      <c r="AA179" s="15">
        <v>1.821E-5</v>
      </c>
      <c r="AB179" s="15">
        <v>1.1890000000000001</v>
      </c>
      <c r="AC179" s="15">
        <f t="shared" si="200"/>
        <v>1.531539108494533E-5</v>
      </c>
      <c r="AD179" s="15">
        <v>1006</v>
      </c>
      <c r="AE179" s="15">
        <v>2.588E-2</v>
      </c>
      <c r="AF179" s="27">
        <f t="shared" si="201"/>
        <v>391.7627677100495</v>
      </c>
      <c r="AG179" s="28">
        <f t="shared" si="202"/>
        <v>0.70785394126738799</v>
      </c>
      <c r="AH179" s="27">
        <f t="shared" si="203"/>
        <v>277.31081916537875</v>
      </c>
      <c r="AI179" s="28">
        <f t="shared" si="215"/>
        <v>0.3</v>
      </c>
      <c r="AJ179" s="28">
        <f t="shared" si="204"/>
        <v>10.936654367697962</v>
      </c>
      <c r="AK179" s="28">
        <f t="shared" si="205"/>
        <v>1.1390790367228607</v>
      </c>
      <c r="AL179" s="28">
        <f t="shared" si="206"/>
        <v>1.013080265757788</v>
      </c>
      <c r="AM179" s="28">
        <f t="shared" si="207"/>
        <v>10.026900729562133</v>
      </c>
      <c r="AN179" s="29">
        <f t="shared" si="208"/>
        <v>129.748095440534</v>
      </c>
      <c r="AO179" s="30">
        <f t="shared" si="209"/>
        <v>1.0411678418183537E-4</v>
      </c>
      <c r="AP179" s="29">
        <f t="shared" si="210"/>
        <v>-1.0441964779573564E-6</v>
      </c>
      <c r="AQ179" s="31">
        <f t="shared" si="211"/>
        <v>-1.9376549391287336E-6</v>
      </c>
    </row>
    <row r="180" spans="1:43" x14ac:dyDescent="0.3">
      <c r="A180" s="29">
        <f t="shared" si="218"/>
        <v>163</v>
      </c>
      <c r="B180" s="31">
        <f t="shared" si="189"/>
        <v>20.002552350453122</v>
      </c>
      <c r="C180" s="31">
        <f t="shared" si="190"/>
        <v>-8.6787907991388646</v>
      </c>
      <c r="D180" s="42">
        <f t="shared" ref="D180:I195" si="223">D179</f>
        <v>2</v>
      </c>
      <c r="E180" s="18">
        <f t="shared" si="223"/>
        <v>2E-3</v>
      </c>
      <c r="F180" s="18">
        <f t="shared" si="223"/>
        <v>50</v>
      </c>
      <c r="G180" s="18">
        <f t="shared" si="223"/>
        <v>0.05</v>
      </c>
      <c r="H180" s="18">
        <f t="shared" si="223"/>
        <v>3.1415926535897936E-4</v>
      </c>
      <c r="I180" s="18">
        <f t="shared" si="223"/>
        <v>0.5</v>
      </c>
      <c r="J180" s="19">
        <f t="shared" si="191"/>
        <v>107.60096989317219</v>
      </c>
      <c r="K180" s="19">
        <f t="shared" si="219"/>
        <v>1</v>
      </c>
      <c r="L180" s="19">
        <f t="shared" si="219"/>
        <v>1E-3</v>
      </c>
      <c r="M180" s="19">
        <f t="shared" si="192"/>
        <v>1.0760096989317219E-4</v>
      </c>
      <c r="N180" s="19">
        <f t="shared" si="193"/>
        <v>0.10760096989317219</v>
      </c>
      <c r="O180" s="33">
        <f t="shared" si="220"/>
        <v>0</v>
      </c>
      <c r="P180" s="20">
        <f t="shared" si="194"/>
        <v>0</v>
      </c>
      <c r="Q180" s="21">
        <f t="shared" si="195"/>
        <v>0</v>
      </c>
      <c r="R180" s="22">
        <f t="shared" si="221"/>
        <v>20</v>
      </c>
      <c r="S180" s="22">
        <f t="shared" si="196"/>
        <v>293.14999999999998</v>
      </c>
      <c r="T180" s="23">
        <f t="shared" si="214"/>
        <v>-4.5249476991595649E-6</v>
      </c>
      <c r="U180" s="24">
        <f t="shared" si="197"/>
        <v>-4.524947699159565E-3</v>
      </c>
      <c r="V180" s="25">
        <f t="shared" si="198"/>
        <v>1.0307602219401262E-4</v>
      </c>
      <c r="W180" s="26">
        <f t="shared" si="199"/>
        <v>0.10307602219401261</v>
      </c>
      <c r="X180" s="15">
        <f t="shared" si="222"/>
        <v>3</v>
      </c>
      <c r="Y180" s="15">
        <f t="shared" si="222"/>
        <v>20</v>
      </c>
      <c r="Z180" s="15">
        <f t="shared" si="222"/>
        <v>293.14999999999998</v>
      </c>
      <c r="AA180" s="15">
        <v>1.821E-5</v>
      </c>
      <c r="AB180" s="15">
        <v>1.1890000000000001</v>
      </c>
      <c r="AC180" s="15">
        <f t="shared" si="200"/>
        <v>1.531539108494533E-5</v>
      </c>
      <c r="AD180" s="15">
        <v>1006</v>
      </c>
      <c r="AE180" s="15">
        <v>2.588E-2</v>
      </c>
      <c r="AF180" s="27">
        <f t="shared" si="201"/>
        <v>391.7627677100495</v>
      </c>
      <c r="AG180" s="28">
        <f t="shared" si="202"/>
        <v>0.70785394126738799</v>
      </c>
      <c r="AH180" s="27">
        <f t="shared" si="203"/>
        <v>277.31081916537875</v>
      </c>
      <c r="AI180" s="28">
        <f t="shared" si="215"/>
        <v>0.3</v>
      </c>
      <c r="AJ180" s="28">
        <f t="shared" si="204"/>
        <v>10.936654367697962</v>
      </c>
      <c r="AK180" s="28">
        <f t="shared" si="205"/>
        <v>1.1390790367228607</v>
      </c>
      <c r="AL180" s="28">
        <f t="shared" si="206"/>
        <v>1.013080265757788</v>
      </c>
      <c r="AM180" s="28">
        <f t="shared" si="207"/>
        <v>10.026900729562133</v>
      </c>
      <c r="AN180" s="29">
        <f t="shared" si="208"/>
        <v>129.748095440534</v>
      </c>
      <c r="AO180" s="30">
        <f t="shared" si="209"/>
        <v>1.0403780233146012E-4</v>
      </c>
      <c r="AP180" s="29">
        <f t="shared" si="210"/>
        <v>-9.6178013744750116E-7</v>
      </c>
      <c r="AQ180" s="31">
        <f t="shared" si="211"/>
        <v>-1.7847197084274877E-6</v>
      </c>
    </row>
    <row r="181" spans="1:43" x14ac:dyDescent="0.3">
      <c r="A181" s="29">
        <f t="shared" si="218"/>
        <v>164</v>
      </c>
      <c r="B181" s="31">
        <f t="shared" si="189"/>
        <v>20.002550565733415</v>
      </c>
      <c r="C181" s="31">
        <f t="shared" si="190"/>
        <v>-8.6794902892792702</v>
      </c>
      <c r="D181" s="42">
        <f t="shared" si="223"/>
        <v>2</v>
      </c>
      <c r="E181" s="18">
        <f t="shared" si="223"/>
        <v>2E-3</v>
      </c>
      <c r="F181" s="18">
        <f t="shared" si="223"/>
        <v>50</v>
      </c>
      <c r="G181" s="18">
        <f t="shared" si="223"/>
        <v>0.05</v>
      </c>
      <c r="H181" s="18">
        <f t="shared" si="223"/>
        <v>3.1415926535897936E-4</v>
      </c>
      <c r="I181" s="18">
        <f t="shared" si="223"/>
        <v>0.5</v>
      </c>
      <c r="J181" s="19">
        <f t="shared" si="191"/>
        <v>107.6009692149787</v>
      </c>
      <c r="K181" s="19">
        <f t="shared" si="219"/>
        <v>1</v>
      </c>
      <c r="L181" s="19">
        <f t="shared" si="219"/>
        <v>1E-3</v>
      </c>
      <c r="M181" s="19">
        <f t="shared" si="192"/>
        <v>1.076009692149787E-4</v>
      </c>
      <c r="N181" s="19">
        <f t="shared" si="193"/>
        <v>0.10760096921497871</v>
      </c>
      <c r="O181" s="33">
        <f t="shared" si="220"/>
        <v>0</v>
      </c>
      <c r="P181" s="20">
        <f t="shared" si="194"/>
        <v>0</v>
      </c>
      <c r="Q181" s="21">
        <f t="shared" si="195"/>
        <v>0</v>
      </c>
      <c r="R181" s="22">
        <f t="shared" si="221"/>
        <v>20</v>
      </c>
      <c r="S181" s="22">
        <f t="shared" si="196"/>
        <v>293.14999999999998</v>
      </c>
      <c r="T181" s="23">
        <f t="shared" si="214"/>
        <v>-4.5217836083336059E-6</v>
      </c>
      <c r="U181" s="24">
        <f t="shared" si="197"/>
        <v>-4.5217836083336063E-3</v>
      </c>
      <c r="V181" s="25">
        <f t="shared" si="198"/>
        <v>1.0307918560664509E-4</v>
      </c>
      <c r="W181" s="26">
        <f t="shared" si="199"/>
        <v>0.10307918560664509</v>
      </c>
      <c r="X181" s="15">
        <f t="shared" si="222"/>
        <v>3</v>
      </c>
      <c r="Y181" s="15">
        <f t="shared" si="222"/>
        <v>20</v>
      </c>
      <c r="Z181" s="15">
        <f t="shared" si="222"/>
        <v>293.14999999999998</v>
      </c>
      <c r="AA181" s="15">
        <v>1.821E-5</v>
      </c>
      <c r="AB181" s="15">
        <v>1.1890000000000001</v>
      </c>
      <c r="AC181" s="15">
        <f t="shared" si="200"/>
        <v>1.531539108494533E-5</v>
      </c>
      <c r="AD181" s="15">
        <v>1006</v>
      </c>
      <c r="AE181" s="15">
        <v>2.588E-2</v>
      </c>
      <c r="AF181" s="27">
        <f t="shared" si="201"/>
        <v>391.7627677100495</v>
      </c>
      <c r="AG181" s="28">
        <f t="shared" si="202"/>
        <v>0.70785394126738799</v>
      </c>
      <c r="AH181" s="27">
        <f t="shared" si="203"/>
        <v>277.31081916537875</v>
      </c>
      <c r="AI181" s="28">
        <f t="shared" si="215"/>
        <v>0.3</v>
      </c>
      <c r="AJ181" s="28">
        <f t="shared" si="204"/>
        <v>10.936654367697962</v>
      </c>
      <c r="AK181" s="28">
        <f t="shared" si="205"/>
        <v>1.1390790367228607</v>
      </c>
      <c r="AL181" s="28">
        <f t="shared" si="206"/>
        <v>1.013080265757788</v>
      </c>
      <c r="AM181" s="28">
        <f t="shared" si="207"/>
        <v>10.026900729562133</v>
      </c>
      <c r="AN181" s="29">
        <f t="shared" si="208"/>
        <v>129.748095440534</v>
      </c>
      <c r="AO181" s="30">
        <f t="shared" si="209"/>
        <v>1.0396505436071005E-4</v>
      </c>
      <c r="AP181" s="29">
        <f t="shared" si="210"/>
        <v>-8.8586875406495918E-7</v>
      </c>
      <c r="AQ181" s="31">
        <f t="shared" si="211"/>
        <v>-1.6438553499927486E-6</v>
      </c>
    </row>
    <row r="182" spans="1:43" x14ac:dyDescent="0.3">
      <c r="A182" s="29">
        <f t="shared" si="218"/>
        <v>165</v>
      </c>
      <c r="B182" s="31">
        <f t="shared" si="189"/>
        <v>20.002548921878066</v>
      </c>
      <c r="C182" s="31">
        <f t="shared" si="190"/>
        <v>-8.6801350032313032</v>
      </c>
      <c r="D182" s="42">
        <f t="shared" si="223"/>
        <v>2</v>
      </c>
      <c r="E182" s="18">
        <f t="shared" si="223"/>
        <v>2E-3</v>
      </c>
      <c r="F182" s="18">
        <f t="shared" si="223"/>
        <v>50</v>
      </c>
      <c r="G182" s="18">
        <f t="shared" si="223"/>
        <v>0.05</v>
      </c>
      <c r="H182" s="18">
        <f t="shared" si="223"/>
        <v>3.1415926535897936E-4</v>
      </c>
      <c r="I182" s="18">
        <f t="shared" si="223"/>
        <v>0.5</v>
      </c>
      <c r="J182" s="19">
        <f t="shared" si="191"/>
        <v>107.60096859031367</v>
      </c>
      <c r="K182" s="19">
        <f t="shared" si="219"/>
        <v>1</v>
      </c>
      <c r="L182" s="19">
        <f t="shared" si="219"/>
        <v>1E-3</v>
      </c>
      <c r="M182" s="19">
        <f t="shared" si="192"/>
        <v>1.0760096859031367E-4</v>
      </c>
      <c r="N182" s="19">
        <f t="shared" si="193"/>
        <v>0.10760096859031366</v>
      </c>
      <c r="O182" s="33">
        <f t="shared" si="220"/>
        <v>0</v>
      </c>
      <c r="P182" s="20">
        <f t="shared" si="194"/>
        <v>0</v>
      </c>
      <c r="Q182" s="21">
        <f t="shared" si="195"/>
        <v>0</v>
      </c>
      <c r="R182" s="22">
        <f t="shared" si="221"/>
        <v>20</v>
      </c>
      <c r="S182" s="22">
        <f t="shared" si="196"/>
        <v>293.14999999999998</v>
      </c>
      <c r="T182" s="23">
        <f t="shared" si="214"/>
        <v>-4.5188692528947521E-6</v>
      </c>
      <c r="U182" s="24">
        <f t="shared" si="197"/>
        <v>-4.518869252894752E-3</v>
      </c>
      <c r="V182" s="25">
        <f t="shared" si="198"/>
        <v>1.0308209933741892E-4</v>
      </c>
      <c r="W182" s="26">
        <f t="shared" si="199"/>
        <v>0.10308209933741892</v>
      </c>
      <c r="X182" s="15">
        <f t="shared" si="222"/>
        <v>3</v>
      </c>
      <c r="Y182" s="15">
        <f t="shared" si="222"/>
        <v>20</v>
      </c>
      <c r="Z182" s="15">
        <f t="shared" si="222"/>
        <v>293.14999999999998</v>
      </c>
      <c r="AA182" s="15">
        <v>1.821E-5</v>
      </c>
      <c r="AB182" s="15">
        <v>1.1890000000000001</v>
      </c>
      <c r="AC182" s="15">
        <f t="shared" si="200"/>
        <v>1.531539108494533E-5</v>
      </c>
      <c r="AD182" s="15">
        <v>1006</v>
      </c>
      <c r="AE182" s="15">
        <v>2.588E-2</v>
      </c>
      <c r="AF182" s="27">
        <f t="shared" si="201"/>
        <v>391.7627677100495</v>
      </c>
      <c r="AG182" s="28">
        <f t="shared" si="202"/>
        <v>0.70785394126738799</v>
      </c>
      <c r="AH182" s="27">
        <f t="shared" si="203"/>
        <v>277.31081916537875</v>
      </c>
      <c r="AI182" s="28">
        <f t="shared" si="215"/>
        <v>0.3</v>
      </c>
      <c r="AJ182" s="28">
        <f t="shared" si="204"/>
        <v>10.936654367697962</v>
      </c>
      <c r="AK182" s="28">
        <f t="shared" si="205"/>
        <v>1.1390790367228607</v>
      </c>
      <c r="AL182" s="28">
        <f t="shared" si="206"/>
        <v>1.013080265757788</v>
      </c>
      <c r="AM182" s="28">
        <f t="shared" si="207"/>
        <v>10.026900729562133</v>
      </c>
      <c r="AN182" s="29">
        <f t="shared" si="208"/>
        <v>129.748095440534</v>
      </c>
      <c r="AO182" s="30">
        <f t="shared" si="209"/>
        <v>1.0389804824185059E-4</v>
      </c>
      <c r="AP182" s="29">
        <f t="shared" si="210"/>
        <v>-8.1594890443167218E-7</v>
      </c>
      <c r="AQ182" s="31">
        <f t="shared" si="211"/>
        <v>-1.5141091337920368E-6</v>
      </c>
    </row>
    <row r="183" spans="1:43" x14ac:dyDescent="0.3">
      <c r="A183" s="29">
        <f t="shared" si="218"/>
        <v>166</v>
      </c>
      <c r="B183" s="31">
        <f t="shared" si="189"/>
        <v>20.002547407768933</v>
      </c>
      <c r="C183" s="31">
        <f t="shared" si="190"/>
        <v>-8.6807291991654782</v>
      </c>
      <c r="D183" s="42">
        <f t="shared" si="223"/>
        <v>2</v>
      </c>
      <c r="E183" s="18">
        <f t="shared" si="223"/>
        <v>2E-3</v>
      </c>
      <c r="F183" s="18">
        <f t="shared" si="223"/>
        <v>50</v>
      </c>
      <c r="G183" s="18">
        <f t="shared" si="223"/>
        <v>0.05</v>
      </c>
      <c r="H183" s="18">
        <f t="shared" si="223"/>
        <v>3.1415926535897936E-4</v>
      </c>
      <c r="I183" s="18">
        <f t="shared" si="223"/>
        <v>0.5</v>
      </c>
      <c r="J183" s="19">
        <f t="shared" si="191"/>
        <v>107.6009680149522</v>
      </c>
      <c r="K183" s="19">
        <f t="shared" si="219"/>
        <v>1</v>
      </c>
      <c r="L183" s="19">
        <f t="shared" si="219"/>
        <v>1E-3</v>
      </c>
      <c r="M183" s="19">
        <f t="shared" si="192"/>
        <v>1.076009680149522E-4</v>
      </c>
      <c r="N183" s="19">
        <f t="shared" si="193"/>
        <v>0.1076009680149522</v>
      </c>
      <c r="O183" s="33">
        <f t="shared" si="220"/>
        <v>0</v>
      </c>
      <c r="P183" s="20">
        <f t="shared" si="194"/>
        <v>0</v>
      </c>
      <c r="Q183" s="21">
        <f t="shared" si="195"/>
        <v>0</v>
      </c>
      <c r="R183" s="22">
        <f t="shared" si="221"/>
        <v>20</v>
      </c>
      <c r="S183" s="22">
        <f t="shared" si="196"/>
        <v>293.14999999999998</v>
      </c>
      <c r="T183" s="23">
        <f t="shared" si="214"/>
        <v>-4.5161849217123902E-6</v>
      </c>
      <c r="U183" s="24">
        <f t="shared" si="197"/>
        <v>-4.5161849217123899E-3</v>
      </c>
      <c r="V183" s="25">
        <f t="shared" si="198"/>
        <v>1.0308478309323981E-4</v>
      </c>
      <c r="W183" s="26">
        <f t="shared" si="199"/>
        <v>0.1030847830932398</v>
      </c>
      <c r="X183" s="15">
        <f t="shared" si="222"/>
        <v>3</v>
      </c>
      <c r="Y183" s="15">
        <f t="shared" si="222"/>
        <v>20</v>
      </c>
      <c r="Z183" s="15">
        <f t="shared" si="222"/>
        <v>293.14999999999998</v>
      </c>
      <c r="AA183" s="15">
        <v>1.821E-5</v>
      </c>
      <c r="AB183" s="15">
        <v>1.1890000000000001</v>
      </c>
      <c r="AC183" s="15">
        <f t="shared" si="200"/>
        <v>1.531539108494533E-5</v>
      </c>
      <c r="AD183" s="15">
        <v>1006</v>
      </c>
      <c r="AE183" s="15">
        <v>2.588E-2</v>
      </c>
      <c r="AF183" s="27">
        <f t="shared" si="201"/>
        <v>391.7627677100495</v>
      </c>
      <c r="AG183" s="28">
        <f t="shared" si="202"/>
        <v>0.70785394126738799</v>
      </c>
      <c r="AH183" s="27">
        <f t="shared" si="203"/>
        <v>277.31081916537875</v>
      </c>
      <c r="AI183" s="28">
        <f t="shared" si="215"/>
        <v>0.3</v>
      </c>
      <c r="AJ183" s="28">
        <f t="shared" si="204"/>
        <v>10.936654367697962</v>
      </c>
      <c r="AK183" s="28">
        <f t="shared" si="205"/>
        <v>1.1390790367228607</v>
      </c>
      <c r="AL183" s="28">
        <f t="shared" si="206"/>
        <v>1.013080265757788</v>
      </c>
      <c r="AM183" s="28">
        <f t="shared" si="207"/>
        <v>10.026900729562133</v>
      </c>
      <c r="AN183" s="29">
        <f t="shared" si="208"/>
        <v>129.748095440534</v>
      </c>
      <c r="AO183" s="30">
        <f t="shared" si="209"/>
        <v>1.0383633078196431E-4</v>
      </c>
      <c r="AP183" s="29">
        <f t="shared" si="210"/>
        <v>-7.5154768872449831E-7</v>
      </c>
      <c r="AQ183" s="31">
        <f t="shared" si="211"/>
        <v>-1.3946035270071836E-6</v>
      </c>
    </row>
    <row r="184" spans="1:43" x14ac:dyDescent="0.3">
      <c r="A184" s="29">
        <f t="shared" si="218"/>
        <v>167</v>
      </c>
      <c r="B184" s="31">
        <f t="shared" si="189"/>
        <v>20.002546013165407</v>
      </c>
      <c r="C184" s="31">
        <f t="shared" si="190"/>
        <v>-8.6812768089463415</v>
      </c>
      <c r="D184" s="42">
        <f t="shared" si="223"/>
        <v>2</v>
      </c>
      <c r="E184" s="18">
        <f t="shared" si="223"/>
        <v>2E-3</v>
      </c>
      <c r="F184" s="18">
        <f t="shared" si="223"/>
        <v>50</v>
      </c>
      <c r="G184" s="18">
        <f t="shared" si="223"/>
        <v>0.05</v>
      </c>
      <c r="H184" s="18">
        <f t="shared" si="223"/>
        <v>3.1415926535897936E-4</v>
      </c>
      <c r="I184" s="18">
        <f t="shared" si="223"/>
        <v>0.5</v>
      </c>
      <c r="J184" s="19">
        <f t="shared" si="191"/>
        <v>107.60096748500285</v>
      </c>
      <c r="K184" s="19">
        <f t="shared" si="219"/>
        <v>1</v>
      </c>
      <c r="L184" s="19">
        <f t="shared" si="219"/>
        <v>1E-3</v>
      </c>
      <c r="M184" s="19">
        <f t="shared" si="192"/>
        <v>1.0760096748500285E-4</v>
      </c>
      <c r="N184" s="19">
        <f t="shared" si="193"/>
        <v>0.10760096748500285</v>
      </c>
      <c r="O184" s="33">
        <f t="shared" si="220"/>
        <v>0</v>
      </c>
      <c r="P184" s="20">
        <f t="shared" si="194"/>
        <v>0</v>
      </c>
      <c r="Q184" s="21">
        <f t="shared" si="195"/>
        <v>0</v>
      </c>
      <c r="R184" s="22">
        <f t="shared" si="221"/>
        <v>20</v>
      </c>
      <c r="S184" s="22">
        <f t="shared" si="196"/>
        <v>293.14999999999998</v>
      </c>
      <c r="T184" s="23">
        <f t="shared" si="214"/>
        <v>-4.5137124594383981E-6</v>
      </c>
      <c r="U184" s="24">
        <f t="shared" si="197"/>
        <v>-4.5137124594383984E-3</v>
      </c>
      <c r="V184" s="25">
        <f t="shared" si="198"/>
        <v>1.0308725502556445E-4</v>
      </c>
      <c r="W184" s="26">
        <f t="shared" si="199"/>
        <v>0.10308725502556446</v>
      </c>
      <c r="X184" s="15">
        <f t="shared" si="222"/>
        <v>3</v>
      </c>
      <c r="Y184" s="15">
        <f t="shared" si="222"/>
        <v>20</v>
      </c>
      <c r="Z184" s="15">
        <f t="shared" si="222"/>
        <v>293.14999999999998</v>
      </c>
      <c r="AA184" s="15">
        <v>1.821E-5</v>
      </c>
      <c r="AB184" s="15">
        <v>1.1890000000000001</v>
      </c>
      <c r="AC184" s="15">
        <f t="shared" si="200"/>
        <v>1.531539108494533E-5</v>
      </c>
      <c r="AD184" s="15">
        <v>1006</v>
      </c>
      <c r="AE184" s="15">
        <v>2.588E-2</v>
      </c>
      <c r="AF184" s="27">
        <f t="shared" si="201"/>
        <v>391.7627677100495</v>
      </c>
      <c r="AG184" s="28">
        <f t="shared" si="202"/>
        <v>0.70785394126738799</v>
      </c>
      <c r="AH184" s="27">
        <f t="shared" si="203"/>
        <v>277.31081916537875</v>
      </c>
      <c r="AI184" s="28">
        <f t="shared" si="215"/>
        <v>0.3</v>
      </c>
      <c r="AJ184" s="28">
        <f t="shared" si="204"/>
        <v>10.936654367697962</v>
      </c>
      <c r="AK184" s="28">
        <f t="shared" si="205"/>
        <v>1.1390790367228607</v>
      </c>
      <c r="AL184" s="28">
        <f t="shared" si="206"/>
        <v>1.013080265757788</v>
      </c>
      <c r="AM184" s="28">
        <f t="shared" si="207"/>
        <v>10.026900729562133</v>
      </c>
      <c r="AN184" s="29">
        <f t="shared" si="208"/>
        <v>129.748095440534</v>
      </c>
      <c r="AO184" s="30">
        <f t="shared" si="209"/>
        <v>1.0377948455781404E-4</v>
      </c>
      <c r="AP184" s="29">
        <f t="shared" si="210"/>
        <v>-6.9222953224958408E-7</v>
      </c>
      <c r="AQ184" s="31">
        <f t="shared" si="211"/>
        <v>-1.2845302589010997E-6</v>
      </c>
    </row>
    <row r="185" spans="1:43" x14ac:dyDescent="0.3">
      <c r="A185" s="29">
        <f t="shared" si="218"/>
        <v>168</v>
      </c>
      <c r="B185" s="31">
        <f t="shared" si="189"/>
        <v>20.002544728635147</v>
      </c>
      <c r="C185" s="31">
        <f t="shared" si="190"/>
        <v>-8.681781462428102</v>
      </c>
      <c r="D185" s="42">
        <f t="shared" si="223"/>
        <v>2</v>
      </c>
      <c r="E185" s="18">
        <f t="shared" si="223"/>
        <v>2E-3</v>
      </c>
      <c r="F185" s="18">
        <f t="shared" si="223"/>
        <v>50</v>
      </c>
      <c r="G185" s="18">
        <f t="shared" si="223"/>
        <v>0.05</v>
      </c>
      <c r="H185" s="18">
        <f t="shared" si="223"/>
        <v>3.1415926535897936E-4</v>
      </c>
      <c r="I185" s="18">
        <f t="shared" si="223"/>
        <v>0.5</v>
      </c>
      <c r="J185" s="19">
        <f t="shared" si="191"/>
        <v>107.60096699688135</v>
      </c>
      <c r="K185" s="19">
        <f t="shared" si="219"/>
        <v>1</v>
      </c>
      <c r="L185" s="19">
        <f t="shared" si="219"/>
        <v>1E-3</v>
      </c>
      <c r="M185" s="19">
        <f t="shared" si="192"/>
        <v>1.0760096699688134E-4</v>
      </c>
      <c r="N185" s="19">
        <f t="shared" si="193"/>
        <v>0.10760096699688135</v>
      </c>
      <c r="O185" s="33">
        <f t="shared" si="220"/>
        <v>0</v>
      </c>
      <c r="P185" s="20">
        <f t="shared" si="194"/>
        <v>0</v>
      </c>
      <c r="Q185" s="21">
        <f t="shared" si="195"/>
        <v>0</v>
      </c>
      <c r="R185" s="22">
        <f t="shared" si="221"/>
        <v>20</v>
      </c>
      <c r="S185" s="22">
        <f t="shared" si="196"/>
        <v>293.14999999999998</v>
      </c>
      <c r="T185" s="23">
        <f t="shared" si="214"/>
        <v>-4.511435143793474E-6</v>
      </c>
      <c r="U185" s="24">
        <f t="shared" si="197"/>
        <v>-4.5114351437934739E-3</v>
      </c>
      <c r="V185" s="25">
        <f t="shared" si="198"/>
        <v>1.0308953185308787E-4</v>
      </c>
      <c r="W185" s="26">
        <f t="shared" si="199"/>
        <v>0.10308953185308788</v>
      </c>
      <c r="X185" s="15">
        <f t="shared" si="222"/>
        <v>3</v>
      </c>
      <c r="Y185" s="15">
        <f t="shared" si="222"/>
        <v>20</v>
      </c>
      <c r="Z185" s="15">
        <f t="shared" si="222"/>
        <v>293.14999999999998</v>
      </c>
      <c r="AA185" s="15">
        <v>1.821E-5</v>
      </c>
      <c r="AB185" s="15">
        <v>1.1890000000000001</v>
      </c>
      <c r="AC185" s="15">
        <f t="shared" si="200"/>
        <v>1.531539108494533E-5</v>
      </c>
      <c r="AD185" s="15">
        <v>1006</v>
      </c>
      <c r="AE185" s="15">
        <v>2.588E-2</v>
      </c>
      <c r="AF185" s="27">
        <f t="shared" si="201"/>
        <v>391.7627677100495</v>
      </c>
      <c r="AG185" s="28">
        <f t="shared" si="202"/>
        <v>0.70785394126738799</v>
      </c>
      <c r="AH185" s="27">
        <f t="shared" si="203"/>
        <v>277.31081916537875</v>
      </c>
      <c r="AI185" s="28">
        <f t="shared" si="215"/>
        <v>0.3</v>
      </c>
      <c r="AJ185" s="28">
        <f t="shared" si="204"/>
        <v>10.936654367697962</v>
      </c>
      <c r="AK185" s="28">
        <f t="shared" si="205"/>
        <v>1.1390790367228607</v>
      </c>
      <c r="AL185" s="28">
        <f t="shared" si="206"/>
        <v>1.013080265757788</v>
      </c>
      <c r="AM185" s="28">
        <f t="shared" si="207"/>
        <v>10.026900729562133</v>
      </c>
      <c r="AN185" s="29">
        <f t="shared" si="208"/>
        <v>129.748095440534</v>
      </c>
      <c r="AO185" s="30">
        <f t="shared" si="209"/>
        <v>1.0372712509240103E-4</v>
      </c>
      <c r="AP185" s="29">
        <f t="shared" si="210"/>
        <v>-6.3759323931315674E-7</v>
      </c>
      <c r="AQ185" s="31">
        <f t="shared" si="211"/>
        <v>-1.1831448538564025E-6</v>
      </c>
    </row>
    <row r="186" spans="1:43" x14ac:dyDescent="0.3">
      <c r="A186" s="29">
        <f t="shared" si="218"/>
        <v>169</v>
      </c>
      <c r="B186" s="31">
        <f t="shared" si="189"/>
        <v>20.002543545490294</v>
      </c>
      <c r="C186" s="31">
        <f t="shared" si="190"/>
        <v>-8.682246510043603</v>
      </c>
      <c r="D186" s="42">
        <f t="shared" si="223"/>
        <v>2</v>
      </c>
      <c r="E186" s="18">
        <f t="shared" si="223"/>
        <v>2E-3</v>
      </c>
      <c r="F186" s="18">
        <f t="shared" si="223"/>
        <v>50</v>
      </c>
      <c r="G186" s="18">
        <f t="shared" si="223"/>
        <v>0.05</v>
      </c>
      <c r="H186" s="18">
        <f t="shared" si="223"/>
        <v>3.1415926535897936E-4</v>
      </c>
      <c r="I186" s="18">
        <f t="shared" si="223"/>
        <v>0.5</v>
      </c>
      <c r="J186" s="19">
        <f t="shared" si="191"/>
        <v>107.6009665472863</v>
      </c>
      <c r="K186" s="19">
        <f t="shared" si="219"/>
        <v>1</v>
      </c>
      <c r="L186" s="19">
        <f t="shared" si="219"/>
        <v>1E-3</v>
      </c>
      <c r="M186" s="19">
        <f t="shared" si="192"/>
        <v>1.076009665472863E-4</v>
      </c>
      <c r="N186" s="19">
        <f t="shared" si="193"/>
        <v>0.10760096654728631</v>
      </c>
      <c r="O186" s="33">
        <f t="shared" si="220"/>
        <v>0</v>
      </c>
      <c r="P186" s="20">
        <f t="shared" si="194"/>
        <v>0</v>
      </c>
      <c r="Q186" s="21">
        <f t="shared" si="195"/>
        <v>0</v>
      </c>
      <c r="R186" s="22">
        <f t="shared" si="221"/>
        <v>20</v>
      </c>
      <c r="S186" s="22">
        <f t="shared" si="196"/>
        <v>293.14999999999998</v>
      </c>
      <c r="T186" s="23">
        <f t="shared" si="214"/>
        <v>-4.5093375721484329E-6</v>
      </c>
      <c r="U186" s="24">
        <f t="shared" si="197"/>
        <v>-4.5093375721484332E-3</v>
      </c>
      <c r="V186" s="25">
        <f t="shared" si="198"/>
        <v>1.0309162897513786E-4</v>
      </c>
      <c r="W186" s="26">
        <f t="shared" si="199"/>
        <v>0.10309162897513786</v>
      </c>
      <c r="X186" s="15">
        <f t="shared" si="222"/>
        <v>3</v>
      </c>
      <c r="Y186" s="15">
        <f t="shared" si="222"/>
        <v>20</v>
      </c>
      <c r="Z186" s="15">
        <f t="shared" si="222"/>
        <v>293.14999999999998</v>
      </c>
      <c r="AA186" s="15">
        <v>1.821E-5</v>
      </c>
      <c r="AB186" s="15">
        <v>1.1890000000000001</v>
      </c>
      <c r="AC186" s="15">
        <f t="shared" si="200"/>
        <v>1.531539108494533E-5</v>
      </c>
      <c r="AD186" s="15">
        <v>1006</v>
      </c>
      <c r="AE186" s="15">
        <v>2.588E-2</v>
      </c>
      <c r="AF186" s="27">
        <f t="shared" si="201"/>
        <v>391.7627677100495</v>
      </c>
      <c r="AG186" s="28">
        <f t="shared" si="202"/>
        <v>0.70785394126738799</v>
      </c>
      <c r="AH186" s="27">
        <f t="shared" si="203"/>
        <v>277.31081916537875</v>
      </c>
      <c r="AI186" s="28">
        <f t="shared" si="215"/>
        <v>0.3</v>
      </c>
      <c r="AJ186" s="28">
        <f t="shared" si="204"/>
        <v>10.936654367697962</v>
      </c>
      <c r="AK186" s="28">
        <f t="shared" si="205"/>
        <v>1.1390790367228607</v>
      </c>
      <c r="AL186" s="28">
        <f t="shared" si="206"/>
        <v>1.013080265757788</v>
      </c>
      <c r="AM186" s="28">
        <f t="shared" si="207"/>
        <v>10.026900729562133</v>
      </c>
      <c r="AN186" s="29">
        <f t="shared" si="208"/>
        <v>129.748095440534</v>
      </c>
      <c r="AO186" s="30">
        <f t="shared" si="209"/>
        <v>1.0367889825497116E-4</v>
      </c>
      <c r="AP186" s="29">
        <f t="shared" si="210"/>
        <v>-5.8726927983329441E-7</v>
      </c>
      <c r="AQ186" s="31">
        <f t="shared" si="211"/>
        <v>-1.0897615962979993E-6</v>
      </c>
    </row>
    <row r="187" spans="1:43" x14ac:dyDescent="0.3">
      <c r="A187" s="29">
        <f t="shared" si="218"/>
        <v>170</v>
      </c>
      <c r="B187" s="31">
        <f t="shared" si="189"/>
        <v>20.002542455728697</v>
      </c>
      <c r="C187" s="31">
        <f t="shared" si="190"/>
        <v>-8.6826750438037301</v>
      </c>
      <c r="D187" s="42">
        <f t="shared" si="223"/>
        <v>2</v>
      </c>
      <c r="E187" s="18">
        <f t="shared" si="223"/>
        <v>2E-3</v>
      </c>
      <c r="F187" s="18">
        <f t="shared" si="223"/>
        <v>50</v>
      </c>
      <c r="G187" s="18">
        <f t="shared" si="223"/>
        <v>0.05</v>
      </c>
      <c r="H187" s="18">
        <f t="shared" si="223"/>
        <v>3.1415926535897936E-4</v>
      </c>
      <c r="I187" s="18">
        <f t="shared" si="223"/>
        <v>0.5</v>
      </c>
      <c r="J187" s="19">
        <f t="shared" si="191"/>
        <v>107.60096613317691</v>
      </c>
      <c r="K187" s="19">
        <f t="shared" si="219"/>
        <v>1</v>
      </c>
      <c r="L187" s="19">
        <f t="shared" si="219"/>
        <v>1E-3</v>
      </c>
      <c r="M187" s="19">
        <f t="shared" si="192"/>
        <v>1.0760096613317691E-4</v>
      </c>
      <c r="N187" s="19">
        <f t="shared" si="193"/>
        <v>0.10760096613317691</v>
      </c>
      <c r="O187" s="33">
        <f t="shared" si="220"/>
        <v>0</v>
      </c>
      <c r="P187" s="20">
        <f t="shared" si="194"/>
        <v>0</v>
      </c>
      <c r="Q187" s="21">
        <f t="shared" si="195"/>
        <v>0</v>
      </c>
      <c r="R187" s="22">
        <f t="shared" si="221"/>
        <v>20</v>
      </c>
      <c r="S187" s="22">
        <f t="shared" si="196"/>
        <v>293.14999999999998</v>
      </c>
      <c r="T187" s="23">
        <f t="shared" si="214"/>
        <v>-4.5074055576017991E-6</v>
      </c>
      <c r="U187" s="24">
        <f t="shared" si="197"/>
        <v>-4.5074055576017989E-3</v>
      </c>
      <c r="V187" s="25">
        <f t="shared" si="198"/>
        <v>1.0309356057557511E-4</v>
      </c>
      <c r="W187" s="26">
        <f t="shared" si="199"/>
        <v>0.1030935605755751</v>
      </c>
      <c r="X187" s="15">
        <f t="shared" si="222"/>
        <v>3</v>
      </c>
      <c r="Y187" s="15">
        <f t="shared" si="222"/>
        <v>20</v>
      </c>
      <c r="Z187" s="15">
        <f t="shared" si="222"/>
        <v>293.14999999999998</v>
      </c>
      <c r="AA187" s="15">
        <v>1.821E-5</v>
      </c>
      <c r="AB187" s="15">
        <v>1.1890000000000001</v>
      </c>
      <c r="AC187" s="15">
        <f t="shared" si="200"/>
        <v>1.531539108494533E-5</v>
      </c>
      <c r="AD187" s="15">
        <v>1006</v>
      </c>
      <c r="AE187" s="15">
        <v>2.588E-2</v>
      </c>
      <c r="AF187" s="27">
        <f t="shared" si="201"/>
        <v>391.7627677100495</v>
      </c>
      <c r="AG187" s="28">
        <f t="shared" si="202"/>
        <v>0.70785394126738799</v>
      </c>
      <c r="AH187" s="27">
        <f t="shared" si="203"/>
        <v>277.31081916537875</v>
      </c>
      <c r="AI187" s="28">
        <f t="shared" si="215"/>
        <v>0.3</v>
      </c>
      <c r="AJ187" s="28">
        <f t="shared" si="204"/>
        <v>10.936654367697962</v>
      </c>
      <c r="AK187" s="28">
        <f t="shared" si="205"/>
        <v>1.1390790367228607</v>
      </c>
      <c r="AL187" s="28">
        <f t="shared" si="206"/>
        <v>1.013080265757788</v>
      </c>
      <c r="AM187" s="28">
        <f t="shared" si="207"/>
        <v>10.026900729562133</v>
      </c>
      <c r="AN187" s="29">
        <f t="shared" si="208"/>
        <v>129.748095440534</v>
      </c>
      <c r="AO187" s="30">
        <f t="shared" si="209"/>
        <v>1.0363447786535412E-4</v>
      </c>
      <c r="AP187" s="29">
        <f t="shared" si="210"/>
        <v>-5.4091728977901082E-7</v>
      </c>
      <c r="AQ187" s="31">
        <f t="shared" si="211"/>
        <v>-1.0037488924026347E-6</v>
      </c>
    </row>
    <row r="188" spans="1:43" x14ac:dyDescent="0.3">
      <c r="A188" s="29">
        <f t="shared" si="218"/>
        <v>171</v>
      </c>
      <c r="B188" s="31">
        <f t="shared" si="189"/>
        <v>20.002541451979805</v>
      </c>
      <c r="C188" s="31">
        <f t="shared" si="190"/>
        <v>-8.6830699167882912</v>
      </c>
      <c r="D188" s="42">
        <f t="shared" si="223"/>
        <v>2</v>
      </c>
      <c r="E188" s="18">
        <f t="shared" si="223"/>
        <v>2E-3</v>
      </c>
      <c r="F188" s="18">
        <f t="shared" si="223"/>
        <v>50</v>
      </c>
      <c r="G188" s="18">
        <f t="shared" si="223"/>
        <v>0.05</v>
      </c>
      <c r="H188" s="18">
        <f t="shared" si="223"/>
        <v>3.1415926535897936E-4</v>
      </c>
      <c r="I188" s="18">
        <f t="shared" si="223"/>
        <v>0.5</v>
      </c>
      <c r="J188" s="19">
        <f t="shared" si="191"/>
        <v>107.60096575175233</v>
      </c>
      <c r="K188" s="19">
        <f t="shared" si="219"/>
        <v>1</v>
      </c>
      <c r="L188" s="19">
        <f t="shared" si="219"/>
        <v>1E-3</v>
      </c>
      <c r="M188" s="19">
        <f t="shared" si="192"/>
        <v>1.0760096575175232E-4</v>
      </c>
      <c r="N188" s="19">
        <f t="shared" si="193"/>
        <v>0.10760096575175232</v>
      </c>
      <c r="O188" s="33">
        <f t="shared" si="220"/>
        <v>0</v>
      </c>
      <c r="P188" s="20">
        <f t="shared" si="194"/>
        <v>0</v>
      </c>
      <c r="Q188" s="21">
        <f t="shared" si="195"/>
        <v>0</v>
      </c>
      <c r="R188" s="22">
        <f t="shared" si="221"/>
        <v>20</v>
      </c>
      <c r="S188" s="22">
        <f t="shared" si="196"/>
        <v>293.14999999999998</v>
      </c>
      <c r="T188" s="23">
        <f t="shared" si="214"/>
        <v>-4.5056260331611391E-6</v>
      </c>
      <c r="U188" s="24">
        <f t="shared" si="197"/>
        <v>-4.5056260331611392E-3</v>
      </c>
      <c r="V188" s="25">
        <f t="shared" si="198"/>
        <v>1.0309533971859118E-4</v>
      </c>
      <c r="W188" s="26">
        <f t="shared" si="199"/>
        <v>0.10309533971859118</v>
      </c>
      <c r="X188" s="15">
        <f t="shared" si="222"/>
        <v>3</v>
      </c>
      <c r="Y188" s="15">
        <f t="shared" si="222"/>
        <v>20</v>
      </c>
      <c r="Z188" s="15">
        <f t="shared" si="222"/>
        <v>293.14999999999998</v>
      </c>
      <c r="AA188" s="15">
        <v>1.821E-5</v>
      </c>
      <c r="AB188" s="15">
        <v>1.1890000000000001</v>
      </c>
      <c r="AC188" s="15">
        <f t="shared" si="200"/>
        <v>1.531539108494533E-5</v>
      </c>
      <c r="AD188" s="15">
        <v>1006</v>
      </c>
      <c r="AE188" s="15">
        <v>2.588E-2</v>
      </c>
      <c r="AF188" s="27">
        <f t="shared" si="201"/>
        <v>391.7627677100495</v>
      </c>
      <c r="AG188" s="28">
        <f t="shared" si="202"/>
        <v>0.70785394126738799</v>
      </c>
      <c r="AH188" s="27">
        <f t="shared" si="203"/>
        <v>277.31081916537875</v>
      </c>
      <c r="AI188" s="28">
        <f t="shared" si="215"/>
        <v>0.3</v>
      </c>
      <c r="AJ188" s="28">
        <f t="shared" si="204"/>
        <v>10.936654367697962</v>
      </c>
      <c r="AK188" s="28">
        <f t="shared" si="205"/>
        <v>1.1390790367228607</v>
      </c>
      <c r="AL188" s="28">
        <f t="shared" si="206"/>
        <v>1.013080265757788</v>
      </c>
      <c r="AM188" s="28">
        <f t="shared" si="207"/>
        <v>10.026900729562133</v>
      </c>
      <c r="AN188" s="29">
        <f t="shared" si="208"/>
        <v>129.748095440534</v>
      </c>
      <c r="AO188" s="30">
        <f t="shared" si="209"/>
        <v>1.0359356348829867E-4</v>
      </c>
      <c r="AP188" s="29">
        <f t="shared" si="210"/>
        <v>-4.9822376970749685E-7</v>
      </c>
      <c r="AQ188" s="31">
        <f t="shared" si="211"/>
        <v>-9.2452499940771968E-7</v>
      </c>
    </row>
    <row r="189" spans="1:43" x14ac:dyDescent="0.3">
      <c r="A189" s="29">
        <f t="shared" si="218"/>
        <v>172</v>
      </c>
      <c r="B189" s="31">
        <f t="shared" si="189"/>
        <v>20.002540527454805</v>
      </c>
      <c r="C189" s="31">
        <f t="shared" si="190"/>
        <v>-8.6834337612401047</v>
      </c>
      <c r="D189" s="42">
        <f t="shared" si="223"/>
        <v>2</v>
      </c>
      <c r="E189" s="18">
        <f t="shared" si="223"/>
        <v>2E-3</v>
      </c>
      <c r="F189" s="18">
        <f t="shared" si="223"/>
        <v>50</v>
      </c>
      <c r="G189" s="18">
        <f t="shared" si="223"/>
        <v>0.05</v>
      </c>
      <c r="H189" s="18">
        <f t="shared" si="223"/>
        <v>3.1415926535897936E-4</v>
      </c>
      <c r="I189" s="18">
        <f t="shared" si="223"/>
        <v>0.5</v>
      </c>
      <c r="J189" s="19">
        <f t="shared" si="191"/>
        <v>107.60096540043283</v>
      </c>
      <c r="K189" s="19">
        <f t="shared" si="219"/>
        <v>1</v>
      </c>
      <c r="L189" s="19">
        <f t="shared" si="219"/>
        <v>1E-3</v>
      </c>
      <c r="M189" s="19">
        <f t="shared" si="192"/>
        <v>1.0760096540043283E-4</v>
      </c>
      <c r="N189" s="19">
        <f t="shared" si="193"/>
        <v>0.10760096540043283</v>
      </c>
      <c r="O189" s="33">
        <f t="shared" si="220"/>
        <v>0</v>
      </c>
      <c r="P189" s="20">
        <f t="shared" si="194"/>
        <v>0</v>
      </c>
      <c r="Q189" s="21">
        <f t="shared" si="195"/>
        <v>0</v>
      </c>
      <c r="R189" s="22">
        <f t="shared" si="221"/>
        <v>20</v>
      </c>
      <c r="S189" s="22">
        <f t="shared" si="196"/>
        <v>293.14999999999998</v>
      </c>
      <c r="T189" s="23">
        <f t="shared" si="214"/>
        <v>-4.5039869629711075E-6</v>
      </c>
      <c r="U189" s="24">
        <f t="shared" si="197"/>
        <v>-4.5039869629711071E-3</v>
      </c>
      <c r="V189" s="25">
        <f t="shared" si="198"/>
        <v>1.0309697843746172E-4</v>
      </c>
      <c r="W189" s="26">
        <f t="shared" si="199"/>
        <v>0.10309697843746173</v>
      </c>
      <c r="X189" s="15">
        <f t="shared" si="222"/>
        <v>3</v>
      </c>
      <c r="Y189" s="15">
        <f t="shared" si="222"/>
        <v>20</v>
      </c>
      <c r="Z189" s="15">
        <f t="shared" si="222"/>
        <v>293.14999999999998</v>
      </c>
      <c r="AA189" s="15">
        <v>1.821E-5</v>
      </c>
      <c r="AB189" s="15">
        <v>1.1890000000000001</v>
      </c>
      <c r="AC189" s="15">
        <f t="shared" si="200"/>
        <v>1.531539108494533E-5</v>
      </c>
      <c r="AD189" s="15">
        <v>1006</v>
      </c>
      <c r="AE189" s="15">
        <v>2.588E-2</v>
      </c>
      <c r="AF189" s="27">
        <f t="shared" si="201"/>
        <v>391.7627677100495</v>
      </c>
      <c r="AG189" s="28">
        <f t="shared" si="202"/>
        <v>0.70785394126738799</v>
      </c>
      <c r="AH189" s="27">
        <f t="shared" si="203"/>
        <v>277.31081916537875</v>
      </c>
      <c r="AI189" s="28">
        <f t="shared" si="215"/>
        <v>0.3</v>
      </c>
      <c r="AJ189" s="28">
        <f t="shared" si="204"/>
        <v>10.936654367697962</v>
      </c>
      <c r="AK189" s="28">
        <f t="shared" si="205"/>
        <v>1.1390790367228607</v>
      </c>
      <c r="AL189" s="28">
        <f t="shared" si="206"/>
        <v>1.013080265757788</v>
      </c>
      <c r="AM189" s="28">
        <f t="shared" si="207"/>
        <v>10.026900729562133</v>
      </c>
      <c r="AN189" s="29">
        <f t="shared" si="208"/>
        <v>129.748095440534</v>
      </c>
      <c r="AO189" s="30">
        <f t="shared" si="209"/>
        <v>1.0355587840115058E-4</v>
      </c>
      <c r="AP189" s="29">
        <f t="shared" si="210"/>
        <v>-4.5889996368885964E-7</v>
      </c>
      <c r="AQ189" s="31">
        <f t="shared" si="211"/>
        <v>-8.515540896547907E-7</v>
      </c>
    </row>
    <row r="190" spans="1:43" x14ac:dyDescent="0.3">
      <c r="A190" s="29">
        <f t="shared" si="218"/>
        <v>173</v>
      </c>
      <c r="B190" s="31">
        <f t="shared" si="189"/>
        <v>20.002539675900714</v>
      </c>
      <c r="C190" s="31">
        <f t="shared" si="190"/>
        <v>-8.6837690053394549</v>
      </c>
      <c r="D190" s="42">
        <f t="shared" si="223"/>
        <v>2</v>
      </c>
      <c r="E190" s="18">
        <f t="shared" si="223"/>
        <v>2E-3</v>
      </c>
      <c r="F190" s="18">
        <f t="shared" si="223"/>
        <v>50</v>
      </c>
      <c r="G190" s="18">
        <f t="shared" si="223"/>
        <v>0.05</v>
      </c>
      <c r="H190" s="18">
        <f t="shared" si="223"/>
        <v>3.1415926535897936E-4</v>
      </c>
      <c r="I190" s="18">
        <f t="shared" si="223"/>
        <v>0.5</v>
      </c>
      <c r="J190" s="19">
        <f t="shared" si="191"/>
        <v>107.60096507684227</v>
      </c>
      <c r="K190" s="19">
        <f t="shared" si="219"/>
        <v>1</v>
      </c>
      <c r="L190" s="19">
        <f t="shared" si="219"/>
        <v>1E-3</v>
      </c>
      <c r="M190" s="19">
        <f t="shared" si="192"/>
        <v>1.0760096507684227E-4</v>
      </c>
      <c r="N190" s="19">
        <f t="shared" si="193"/>
        <v>0.10760096507684226</v>
      </c>
      <c r="O190" s="33">
        <f t="shared" si="220"/>
        <v>0</v>
      </c>
      <c r="P190" s="20">
        <f t="shared" si="194"/>
        <v>0</v>
      </c>
      <c r="Q190" s="21">
        <f t="shared" si="195"/>
        <v>0</v>
      </c>
      <c r="R190" s="22">
        <f t="shared" si="221"/>
        <v>20</v>
      </c>
      <c r="S190" s="22">
        <f t="shared" si="196"/>
        <v>293.14999999999998</v>
      </c>
      <c r="T190" s="23">
        <f t="shared" si="214"/>
        <v>-4.5024772613600162E-6</v>
      </c>
      <c r="U190" s="24">
        <f t="shared" si="197"/>
        <v>-4.5024772613600165E-3</v>
      </c>
      <c r="V190" s="25">
        <f t="shared" si="198"/>
        <v>1.0309848781548224E-4</v>
      </c>
      <c r="W190" s="26">
        <f t="shared" si="199"/>
        <v>0.10309848781548224</v>
      </c>
      <c r="X190" s="15">
        <f t="shared" si="222"/>
        <v>3</v>
      </c>
      <c r="Y190" s="15">
        <f t="shared" si="222"/>
        <v>20</v>
      </c>
      <c r="Z190" s="15">
        <f t="shared" si="222"/>
        <v>293.14999999999998</v>
      </c>
      <c r="AA190" s="15">
        <v>1.821E-5</v>
      </c>
      <c r="AB190" s="15">
        <v>1.1890000000000001</v>
      </c>
      <c r="AC190" s="15">
        <f t="shared" si="200"/>
        <v>1.531539108494533E-5</v>
      </c>
      <c r="AD190" s="15">
        <v>1006</v>
      </c>
      <c r="AE190" s="15">
        <v>2.588E-2</v>
      </c>
      <c r="AF190" s="27">
        <f t="shared" si="201"/>
        <v>391.7627677100495</v>
      </c>
      <c r="AG190" s="28">
        <f t="shared" si="202"/>
        <v>0.70785394126738799</v>
      </c>
      <c r="AH190" s="27">
        <f t="shared" si="203"/>
        <v>277.31081916537875</v>
      </c>
      <c r="AI190" s="28">
        <f t="shared" si="215"/>
        <v>0.3</v>
      </c>
      <c r="AJ190" s="28">
        <f t="shared" si="204"/>
        <v>10.936654367697962</v>
      </c>
      <c r="AK190" s="28">
        <f t="shared" si="205"/>
        <v>1.1390790367228607</v>
      </c>
      <c r="AL190" s="28">
        <f t="shared" si="206"/>
        <v>1.013080265757788</v>
      </c>
      <c r="AM190" s="28">
        <f t="shared" si="207"/>
        <v>10.026900729562133</v>
      </c>
      <c r="AN190" s="29">
        <f t="shared" si="208"/>
        <v>129.748095440534</v>
      </c>
      <c r="AO190" s="30">
        <f t="shared" si="209"/>
        <v>1.0352116772256382E-4</v>
      </c>
      <c r="AP190" s="29">
        <f t="shared" si="210"/>
        <v>-4.2267990708158055E-7</v>
      </c>
      <c r="AQ190" s="31">
        <f t="shared" si="211"/>
        <v>-7.8434262795947286E-7</v>
      </c>
    </row>
    <row r="191" spans="1:43" x14ac:dyDescent="0.3">
      <c r="A191" s="29">
        <f t="shared" si="218"/>
        <v>174</v>
      </c>
      <c r="B191" s="31">
        <f t="shared" si="189"/>
        <v>20.002538891558086</v>
      </c>
      <c r="C191" s="31">
        <f t="shared" si="190"/>
        <v>-8.6840778887561978</v>
      </c>
      <c r="D191" s="42">
        <f t="shared" si="223"/>
        <v>2</v>
      </c>
      <c r="E191" s="18">
        <f t="shared" si="223"/>
        <v>2E-3</v>
      </c>
      <c r="F191" s="18">
        <f t="shared" si="223"/>
        <v>50</v>
      </c>
      <c r="G191" s="18">
        <f t="shared" si="223"/>
        <v>0.05</v>
      </c>
      <c r="H191" s="18">
        <f t="shared" si="223"/>
        <v>3.1415926535897936E-4</v>
      </c>
      <c r="I191" s="18">
        <f t="shared" si="223"/>
        <v>0.5</v>
      </c>
      <c r="J191" s="19">
        <f t="shared" si="191"/>
        <v>107.60096477879208</v>
      </c>
      <c r="K191" s="19">
        <f t="shared" si="219"/>
        <v>1</v>
      </c>
      <c r="L191" s="19">
        <f t="shared" si="219"/>
        <v>1E-3</v>
      </c>
      <c r="M191" s="19">
        <f t="shared" si="192"/>
        <v>1.0760096477879207E-4</v>
      </c>
      <c r="N191" s="19">
        <f t="shared" si="193"/>
        <v>0.10760096477879207</v>
      </c>
      <c r="O191" s="33">
        <f t="shared" si="220"/>
        <v>0</v>
      </c>
      <c r="P191" s="20">
        <f t="shared" si="194"/>
        <v>0</v>
      </c>
      <c r="Q191" s="21">
        <f t="shared" si="195"/>
        <v>0</v>
      </c>
      <c r="R191" s="22">
        <f t="shared" si="221"/>
        <v>20</v>
      </c>
      <c r="S191" s="22">
        <f t="shared" si="196"/>
        <v>293.14999999999998</v>
      </c>
      <c r="T191" s="23">
        <f t="shared" si="214"/>
        <v>-4.5010867174566549E-6</v>
      </c>
      <c r="U191" s="24">
        <f t="shared" si="197"/>
        <v>-4.5010867174566553E-3</v>
      </c>
      <c r="V191" s="25">
        <f t="shared" si="198"/>
        <v>1.0309987806133542E-4</v>
      </c>
      <c r="W191" s="26">
        <f t="shared" si="199"/>
        <v>0.10309987806133541</v>
      </c>
      <c r="X191" s="15">
        <f t="shared" si="222"/>
        <v>3</v>
      </c>
      <c r="Y191" s="15">
        <f t="shared" si="222"/>
        <v>20</v>
      </c>
      <c r="Z191" s="15">
        <f t="shared" si="222"/>
        <v>293.14999999999998</v>
      </c>
      <c r="AA191" s="15">
        <v>1.821E-5</v>
      </c>
      <c r="AB191" s="15">
        <v>1.1890000000000001</v>
      </c>
      <c r="AC191" s="15">
        <f t="shared" si="200"/>
        <v>1.531539108494533E-5</v>
      </c>
      <c r="AD191" s="15">
        <v>1006</v>
      </c>
      <c r="AE191" s="15">
        <v>2.588E-2</v>
      </c>
      <c r="AF191" s="27">
        <f t="shared" si="201"/>
        <v>391.7627677100495</v>
      </c>
      <c r="AG191" s="28">
        <f t="shared" si="202"/>
        <v>0.70785394126738799</v>
      </c>
      <c r="AH191" s="27">
        <f t="shared" si="203"/>
        <v>277.31081916537875</v>
      </c>
      <c r="AI191" s="28">
        <f t="shared" si="215"/>
        <v>0.3</v>
      </c>
      <c r="AJ191" s="28">
        <f t="shared" si="204"/>
        <v>10.936654367697962</v>
      </c>
      <c r="AK191" s="28">
        <f t="shared" si="205"/>
        <v>1.1390790367228607</v>
      </c>
      <c r="AL191" s="28">
        <f t="shared" si="206"/>
        <v>1.013080265757788</v>
      </c>
      <c r="AM191" s="28">
        <f t="shared" si="207"/>
        <v>10.026900729562133</v>
      </c>
      <c r="AN191" s="29">
        <f t="shared" si="208"/>
        <v>129.748095440534</v>
      </c>
      <c r="AO191" s="30">
        <f t="shared" si="209"/>
        <v>1.0348919668848781E-4</v>
      </c>
      <c r="AP191" s="29">
        <f t="shared" si="210"/>
        <v>-3.8931862715239874E-7</v>
      </c>
      <c r="AQ191" s="31">
        <f t="shared" si="211"/>
        <v>-7.2243603260599247E-7</v>
      </c>
    </row>
    <row r="192" spans="1:43" x14ac:dyDescent="0.3">
      <c r="A192" s="29">
        <f t="shared" si="218"/>
        <v>175</v>
      </c>
      <c r="B192" s="31">
        <f t="shared" ref="B192:B225" si="224">B191+AQ191</f>
        <v>20.002538169122055</v>
      </c>
      <c r="C192" s="31">
        <f t="shared" ref="C192:C225" si="225">LN((B192-$S$4)/$A$11)</f>
        <v>-8.6843624770569434</v>
      </c>
      <c r="D192" s="42">
        <f t="shared" si="223"/>
        <v>2</v>
      </c>
      <c r="E192" s="18">
        <f t="shared" si="223"/>
        <v>2E-3</v>
      </c>
      <c r="F192" s="18">
        <f t="shared" si="223"/>
        <v>50</v>
      </c>
      <c r="G192" s="18">
        <f t="shared" si="223"/>
        <v>0.05</v>
      </c>
      <c r="H192" s="18">
        <f t="shared" si="223"/>
        <v>3.1415926535897936E-4</v>
      </c>
      <c r="I192" s="18">
        <f t="shared" si="223"/>
        <v>0.5</v>
      </c>
      <c r="J192" s="19">
        <f t="shared" ref="J192:J225" si="226">100+0.38*B192</f>
        <v>107.60096450426639</v>
      </c>
      <c r="K192" s="19">
        <f t="shared" si="219"/>
        <v>1</v>
      </c>
      <c r="L192" s="19">
        <f t="shared" si="219"/>
        <v>1E-3</v>
      </c>
      <c r="M192" s="19">
        <f t="shared" ref="M192:M225" si="227">L192^2*J192</f>
        <v>1.0760096450426638E-4</v>
      </c>
      <c r="N192" s="19">
        <f t="shared" ref="N192:N225" si="228">1000*M192</f>
        <v>0.10760096450426639</v>
      </c>
      <c r="O192" s="33">
        <f t="shared" si="220"/>
        <v>0</v>
      </c>
      <c r="P192" s="20">
        <f t="shared" ref="P192:P225" si="229">O192*I192*E192*G192</f>
        <v>0</v>
      </c>
      <c r="Q192" s="21">
        <f t="shared" ref="Q192:Q225" si="230">1000*P192</f>
        <v>0</v>
      </c>
      <c r="R192" s="22">
        <f t="shared" si="221"/>
        <v>20</v>
      </c>
      <c r="S192" s="22">
        <f t="shared" ref="S192:S225" si="231">R192+273.15</f>
        <v>293.14999999999998</v>
      </c>
      <c r="T192" s="23">
        <f t="shared" si="214"/>
        <v>-4.4998059264847343E-6</v>
      </c>
      <c r="U192" s="24">
        <f t="shared" ref="U192:U225" si="232">1000*T192</f>
        <v>-4.4998059264847344E-3</v>
      </c>
      <c r="V192" s="25">
        <f t="shared" ref="V192:V225" si="233">M192+P192+T192</f>
        <v>1.0310115857778164E-4</v>
      </c>
      <c r="W192" s="26">
        <f t="shared" ref="W192:W225" si="234">1000*V192</f>
        <v>0.10310115857778164</v>
      </c>
      <c r="X192" s="15">
        <f t="shared" si="222"/>
        <v>3</v>
      </c>
      <c r="Y192" s="15">
        <f t="shared" si="222"/>
        <v>20</v>
      </c>
      <c r="Z192" s="15">
        <f t="shared" si="222"/>
        <v>293.14999999999998</v>
      </c>
      <c r="AA192" s="15">
        <v>1.821E-5</v>
      </c>
      <c r="AB192" s="15">
        <v>1.1890000000000001</v>
      </c>
      <c r="AC192" s="15">
        <f t="shared" ref="AC192:AC225" si="235">AA192/AB192</f>
        <v>1.531539108494533E-5</v>
      </c>
      <c r="AD192" s="15">
        <v>1006</v>
      </c>
      <c r="AE192" s="15">
        <v>2.588E-2</v>
      </c>
      <c r="AF192" s="27">
        <f t="shared" ref="AF192:AF225" si="236">X192*E192/AC192</f>
        <v>391.7627677100495</v>
      </c>
      <c r="AG192" s="28">
        <f t="shared" ref="AG192:AG225" si="237">AA192*AD192/AE192</f>
        <v>0.70785394126738799</v>
      </c>
      <c r="AH192" s="27">
        <f t="shared" ref="AH192:AH225" si="238">AF192*AG192</f>
        <v>277.31081916537875</v>
      </c>
      <c r="AI192" s="28">
        <f t="shared" si="215"/>
        <v>0.3</v>
      </c>
      <c r="AJ192" s="28">
        <f t="shared" ref="AJ192:AJ225" si="239">0.62*AF192^(1/2)*AG192^(1/3)</f>
        <v>10.936654367697962</v>
      </c>
      <c r="AK192" s="28">
        <f t="shared" ref="AK192:AK225" si="240">(1+(0.4/AG192)^(2/3))^(1/4)</f>
        <v>1.1390790367228607</v>
      </c>
      <c r="AL192" s="28">
        <f t="shared" ref="AL192:AL225" si="241">(1+(AF192/282000)^(5/8))^(4/5)</f>
        <v>1.013080265757788</v>
      </c>
      <c r="AM192" s="28">
        <f t="shared" ref="AM192:AM225" si="242">AI192+(AJ192/AK192)*AL192</f>
        <v>10.026900729562133</v>
      </c>
      <c r="AN192" s="29">
        <f t="shared" ref="AN192:AN225" si="243">AM192*AE192/E192</f>
        <v>129.748095440534</v>
      </c>
      <c r="AO192" s="30">
        <f t="shared" ref="AO192:AO225" si="244">AN192*H192*(B192-Y192)</f>
        <v>1.0345974906428005E-4</v>
      </c>
      <c r="AP192" s="29">
        <f t="shared" ref="AP192:AP225" si="245">V192-AO192</f>
        <v>-3.585904864984008E-7</v>
      </c>
      <c r="AQ192" s="31">
        <f t="shared" ref="AQ192:AQ225" si="246">AP192*$A$8/$E$9</f>
        <v>-6.6541560133147424E-7</v>
      </c>
    </row>
    <row r="193" spans="1:43" x14ac:dyDescent="0.3">
      <c r="A193" s="29">
        <f t="shared" si="218"/>
        <v>176</v>
      </c>
      <c r="B193" s="31">
        <f t="shared" si="224"/>
        <v>20.002537503706453</v>
      </c>
      <c r="C193" s="31">
        <f t="shared" si="225"/>
        <v>-8.6846246750464609</v>
      </c>
      <c r="D193" s="42">
        <f t="shared" si="223"/>
        <v>2</v>
      </c>
      <c r="E193" s="18">
        <f t="shared" si="223"/>
        <v>2E-3</v>
      </c>
      <c r="F193" s="18">
        <f t="shared" si="223"/>
        <v>50</v>
      </c>
      <c r="G193" s="18">
        <f t="shared" si="223"/>
        <v>0.05</v>
      </c>
      <c r="H193" s="18">
        <f t="shared" si="223"/>
        <v>3.1415926535897936E-4</v>
      </c>
      <c r="I193" s="18">
        <f t="shared" si="223"/>
        <v>0.5</v>
      </c>
      <c r="J193" s="19">
        <f t="shared" si="226"/>
        <v>107.60096425140846</v>
      </c>
      <c r="K193" s="19">
        <f t="shared" si="219"/>
        <v>1</v>
      </c>
      <c r="L193" s="19">
        <f t="shared" si="219"/>
        <v>1E-3</v>
      </c>
      <c r="M193" s="19">
        <f t="shared" si="227"/>
        <v>1.0760096425140846E-4</v>
      </c>
      <c r="N193" s="19">
        <f t="shared" si="228"/>
        <v>0.10760096425140846</v>
      </c>
      <c r="O193" s="33">
        <f t="shared" si="220"/>
        <v>0</v>
      </c>
      <c r="P193" s="20">
        <f t="shared" si="229"/>
        <v>0</v>
      </c>
      <c r="Q193" s="21">
        <f t="shared" si="230"/>
        <v>0</v>
      </c>
      <c r="R193" s="22">
        <f t="shared" si="221"/>
        <v>20</v>
      </c>
      <c r="S193" s="22">
        <f t="shared" si="231"/>
        <v>293.14999999999998</v>
      </c>
      <c r="T193" s="23">
        <f t="shared" si="214"/>
        <v>-4.4986262257719174E-6</v>
      </c>
      <c r="U193" s="24">
        <f t="shared" si="232"/>
        <v>-4.4986262257719171E-3</v>
      </c>
      <c r="V193" s="25">
        <f t="shared" si="233"/>
        <v>1.0310233802563654E-4</v>
      </c>
      <c r="W193" s="26">
        <f t="shared" si="234"/>
        <v>0.10310233802563654</v>
      </c>
      <c r="X193" s="15">
        <f t="shared" si="222"/>
        <v>3</v>
      </c>
      <c r="Y193" s="15">
        <f t="shared" si="222"/>
        <v>20</v>
      </c>
      <c r="Z193" s="15">
        <f t="shared" si="222"/>
        <v>293.14999999999998</v>
      </c>
      <c r="AA193" s="15">
        <v>1.821E-5</v>
      </c>
      <c r="AB193" s="15">
        <v>1.1890000000000001</v>
      </c>
      <c r="AC193" s="15">
        <f t="shared" si="235"/>
        <v>1.531539108494533E-5</v>
      </c>
      <c r="AD193" s="15">
        <v>1006</v>
      </c>
      <c r="AE193" s="15">
        <v>2.588E-2</v>
      </c>
      <c r="AF193" s="27">
        <f t="shared" si="236"/>
        <v>391.7627677100495</v>
      </c>
      <c r="AG193" s="28">
        <f t="shared" si="237"/>
        <v>0.70785394126738799</v>
      </c>
      <c r="AH193" s="27">
        <f t="shared" si="238"/>
        <v>277.31081916537875</v>
      </c>
      <c r="AI193" s="28">
        <f t="shared" si="215"/>
        <v>0.3</v>
      </c>
      <c r="AJ193" s="28">
        <f t="shared" si="239"/>
        <v>10.936654367697962</v>
      </c>
      <c r="AK193" s="28">
        <f t="shared" si="240"/>
        <v>1.1390790367228607</v>
      </c>
      <c r="AL193" s="28">
        <f t="shared" si="241"/>
        <v>1.013080265757788</v>
      </c>
      <c r="AM193" s="28">
        <f t="shared" si="242"/>
        <v>10.026900729562133</v>
      </c>
      <c r="AN193" s="29">
        <f t="shared" si="243"/>
        <v>129.748095440534</v>
      </c>
      <c r="AO193" s="30">
        <f t="shared" si="244"/>
        <v>1.0343262568208289E-4</v>
      </c>
      <c r="AP193" s="29">
        <f t="shared" si="245"/>
        <v>-3.3028765644635687E-7</v>
      </c>
      <c r="AQ193" s="31">
        <f t="shared" si="246"/>
        <v>-6.1289567850148764E-7</v>
      </c>
    </row>
    <row r="194" spans="1:43" x14ac:dyDescent="0.3">
      <c r="A194" s="29">
        <f t="shared" si="218"/>
        <v>177</v>
      </c>
      <c r="B194" s="31">
        <f t="shared" si="224"/>
        <v>20.002536890810774</v>
      </c>
      <c r="C194" s="31">
        <f t="shared" si="225"/>
        <v>-8.6848662391109013</v>
      </c>
      <c r="D194" s="42">
        <f t="shared" si="223"/>
        <v>2</v>
      </c>
      <c r="E194" s="18">
        <f t="shared" si="223"/>
        <v>2E-3</v>
      </c>
      <c r="F194" s="18">
        <f t="shared" si="223"/>
        <v>50</v>
      </c>
      <c r="G194" s="18">
        <f t="shared" si="223"/>
        <v>0.05</v>
      </c>
      <c r="H194" s="18">
        <f t="shared" si="223"/>
        <v>3.1415926535897936E-4</v>
      </c>
      <c r="I194" s="18">
        <f t="shared" si="223"/>
        <v>0.5</v>
      </c>
      <c r="J194" s="19">
        <f t="shared" si="226"/>
        <v>107.60096401850809</v>
      </c>
      <c r="K194" s="19">
        <f t="shared" ref="K194:L209" si="247">K193</f>
        <v>1</v>
      </c>
      <c r="L194" s="19">
        <f t="shared" si="247"/>
        <v>1E-3</v>
      </c>
      <c r="M194" s="19">
        <f t="shared" si="227"/>
        <v>1.0760096401850809E-4</v>
      </c>
      <c r="N194" s="19">
        <f t="shared" si="228"/>
        <v>0.10760096401850809</v>
      </c>
      <c r="O194" s="33">
        <f t="shared" si="220"/>
        <v>0</v>
      </c>
      <c r="P194" s="20">
        <f t="shared" si="229"/>
        <v>0</v>
      </c>
      <c r="Q194" s="21">
        <f t="shared" si="230"/>
        <v>0</v>
      </c>
      <c r="R194" s="22">
        <f t="shared" si="221"/>
        <v>20</v>
      </c>
      <c r="S194" s="22">
        <f t="shared" si="231"/>
        <v>293.14999999999998</v>
      </c>
      <c r="T194" s="23">
        <f t="shared" si="214"/>
        <v>-4.4975396365640112E-6</v>
      </c>
      <c r="U194" s="24">
        <f t="shared" si="232"/>
        <v>-4.4975396365640116E-3</v>
      </c>
      <c r="V194" s="25">
        <f t="shared" si="233"/>
        <v>1.0310342438194407E-4</v>
      </c>
      <c r="W194" s="26">
        <f t="shared" si="234"/>
        <v>0.10310342438194407</v>
      </c>
      <c r="X194" s="15">
        <f t="shared" ref="X194:Z209" si="248">X193</f>
        <v>3</v>
      </c>
      <c r="Y194" s="15">
        <f t="shared" si="248"/>
        <v>20</v>
      </c>
      <c r="Z194" s="15">
        <f t="shared" si="248"/>
        <v>293.14999999999998</v>
      </c>
      <c r="AA194" s="15">
        <v>1.821E-5</v>
      </c>
      <c r="AB194" s="15">
        <v>1.1890000000000001</v>
      </c>
      <c r="AC194" s="15">
        <f t="shared" si="235"/>
        <v>1.531539108494533E-5</v>
      </c>
      <c r="AD194" s="15">
        <v>1006</v>
      </c>
      <c r="AE194" s="15">
        <v>2.588E-2</v>
      </c>
      <c r="AF194" s="27">
        <f t="shared" si="236"/>
        <v>391.7627677100495</v>
      </c>
      <c r="AG194" s="28">
        <f t="shared" si="237"/>
        <v>0.70785394126738799</v>
      </c>
      <c r="AH194" s="27">
        <f t="shared" si="238"/>
        <v>277.31081916537875</v>
      </c>
      <c r="AI194" s="28">
        <f t="shared" si="215"/>
        <v>0.3</v>
      </c>
      <c r="AJ194" s="28">
        <f t="shared" si="239"/>
        <v>10.936654367697962</v>
      </c>
      <c r="AK194" s="28">
        <f t="shared" si="240"/>
        <v>1.1390790367228607</v>
      </c>
      <c r="AL194" s="28">
        <f t="shared" si="241"/>
        <v>1.013080265757788</v>
      </c>
      <c r="AM194" s="28">
        <f t="shared" si="242"/>
        <v>10.026900729562133</v>
      </c>
      <c r="AN194" s="29">
        <f t="shared" si="243"/>
        <v>129.748095440534</v>
      </c>
      <c r="AO194" s="30">
        <f t="shared" si="244"/>
        <v>1.0340764309419661E-4</v>
      </c>
      <c r="AP194" s="29">
        <f t="shared" si="245"/>
        <v>-3.0421871225253493E-7</v>
      </c>
      <c r="AQ194" s="31">
        <f t="shared" si="246"/>
        <v>-5.6452104830368955E-7</v>
      </c>
    </row>
    <row r="195" spans="1:43" x14ac:dyDescent="0.3">
      <c r="A195" s="29">
        <f t="shared" si="218"/>
        <v>178</v>
      </c>
      <c r="B195" s="31">
        <f t="shared" si="224"/>
        <v>20.002536326289725</v>
      </c>
      <c r="C195" s="31">
        <f t="shared" si="225"/>
        <v>-8.6850887886449435</v>
      </c>
      <c r="D195" s="42">
        <f t="shared" si="223"/>
        <v>2</v>
      </c>
      <c r="E195" s="18">
        <f t="shared" si="223"/>
        <v>2E-3</v>
      </c>
      <c r="F195" s="18">
        <f t="shared" si="223"/>
        <v>50</v>
      </c>
      <c r="G195" s="18">
        <f t="shared" si="223"/>
        <v>0.05</v>
      </c>
      <c r="H195" s="18">
        <f t="shared" si="223"/>
        <v>3.1415926535897936E-4</v>
      </c>
      <c r="I195" s="18">
        <f t="shared" si="223"/>
        <v>0.5</v>
      </c>
      <c r="J195" s="19">
        <f t="shared" si="226"/>
        <v>107.6009638039901</v>
      </c>
      <c r="K195" s="19">
        <f t="shared" si="247"/>
        <v>1</v>
      </c>
      <c r="L195" s="19">
        <f t="shared" si="247"/>
        <v>1E-3</v>
      </c>
      <c r="M195" s="19">
        <f t="shared" si="227"/>
        <v>1.0760096380399009E-4</v>
      </c>
      <c r="N195" s="19">
        <f t="shared" si="228"/>
        <v>0.10760096380399009</v>
      </c>
      <c r="O195" s="33">
        <f t="shared" si="220"/>
        <v>0</v>
      </c>
      <c r="P195" s="20">
        <f t="shared" si="229"/>
        <v>0</v>
      </c>
      <c r="Q195" s="21">
        <f t="shared" si="230"/>
        <v>0</v>
      </c>
      <c r="R195" s="22">
        <f t="shared" si="221"/>
        <v>20</v>
      </c>
      <c r="S195" s="22">
        <f t="shared" si="231"/>
        <v>293.14999999999998</v>
      </c>
      <c r="T195" s="23">
        <f t="shared" si="214"/>
        <v>-4.4965388095135211E-6</v>
      </c>
      <c r="U195" s="24">
        <f t="shared" si="232"/>
        <v>-4.4965388095135209E-3</v>
      </c>
      <c r="V195" s="25">
        <f t="shared" si="233"/>
        <v>1.0310442499447658E-4</v>
      </c>
      <c r="W195" s="26">
        <f t="shared" si="234"/>
        <v>0.10310442499447657</v>
      </c>
      <c r="X195" s="15">
        <f t="shared" si="248"/>
        <v>3</v>
      </c>
      <c r="Y195" s="15">
        <f t="shared" si="248"/>
        <v>20</v>
      </c>
      <c r="Z195" s="15">
        <f t="shared" si="248"/>
        <v>293.14999999999998</v>
      </c>
      <c r="AA195" s="15">
        <v>1.821E-5</v>
      </c>
      <c r="AB195" s="15">
        <v>1.1890000000000001</v>
      </c>
      <c r="AC195" s="15">
        <f t="shared" si="235"/>
        <v>1.531539108494533E-5</v>
      </c>
      <c r="AD195" s="15">
        <v>1006</v>
      </c>
      <c r="AE195" s="15">
        <v>2.588E-2</v>
      </c>
      <c r="AF195" s="27">
        <f t="shared" si="236"/>
        <v>391.7627677100495</v>
      </c>
      <c r="AG195" s="28">
        <f t="shared" si="237"/>
        <v>0.70785394126738799</v>
      </c>
      <c r="AH195" s="27">
        <f t="shared" si="238"/>
        <v>277.31081916537875</v>
      </c>
      <c r="AI195" s="28">
        <f t="shared" si="215"/>
        <v>0.3</v>
      </c>
      <c r="AJ195" s="28">
        <f t="shared" si="239"/>
        <v>10.936654367697962</v>
      </c>
      <c r="AK195" s="28">
        <f t="shared" si="240"/>
        <v>1.1390790367228607</v>
      </c>
      <c r="AL195" s="28">
        <f t="shared" si="241"/>
        <v>1.013080265757788</v>
      </c>
      <c r="AM195" s="28">
        <f t="shared" si="242"/>
        <v>10.026900729562133</v>
      </c>
      <c r="AN195" s="29">
        <f t="shared" si="243"/>
        <v>129.748095440534</v>
      </c>
      <c r="AO195" s="30">
        <f t="shared" si="244"/>
        <v>1.0338463233202184E-4</v>
      </c>
      <c r="AP195" s="29">
        <f t="shared" si="245"/>
        <v>-2.8020733754526234E-7</v>
      </c>
      <c r="AQ195" s="31">
        <f t="shared" si="246"/>
        <v>-5.1996453065690473E-7</v>
      </c>
    </row>
    <row r="196" spans="1:43" x14ac:dyDescent="0.3">
      <c r="A196" s="29">
        <f t="shared" si="218"/>
        <v>179</v>
      </c>
      <c r="B196" s="31">
        <f t="shared" si="224"/>
        <v>20.002535806325195</v>
      </c>
      <c r="C196" s="31">
        <f t="shared" si="225"/>
        <v>-8.6852938166169604</v>
      </c>
      <c r="D196" s="42">
        <f t="shared" ref="D196:I211" si="249">D195</f>
        <v>2</v>
      </c>
      <c r="E196" s="18">
        <f t="shared" si="249"/>
        <v>2E-3</v>
      </c>
      <c r="F196" s="18">
        <f t="shared" si="249"/>
        <v>50</v>
      </c>
      <c r="G196" s="18">
        <f t="shared" si="249"/>
        <v>0.05</v>
      </c>
      <c r="H196" s="18">
        <f t="shared" si="249"/>
        <v>3.1415926535897936E-4</v>
      </c>
      <c r="I196" s="18">
        <f t="shared" si="249"/>
        <v>0.5</v>
      </c>
      <c r="J196" s="19">
        <f t="shared" si="226"/>
        <v>107.60096360640358</v>
      </c>
      <c r="K196" s="19">
        <f t="shared" si="247"/>
        <v>1</v>
      </c>
      <c r="L196" s="19">
        <f t="shared" si="247"/>
        <v>1E-3</v>
      </c>
      <c r="M196" s="19">
        <f t="shared" si="227"/>
        <v>1.0760096360640357E-4</v>
      </c>
      <c r="N196" s="19">
        <f t="shared" si="228"/>
        <v>0.10760096360640357</v>
      </c>
      <c r="O196" s="33">
        <f t="shared" si="220"/>
        <v>0</v>
      </c>
      <c r="P196" s="20">
        <f t="shared" si="229"/>
        <v>0</v>
      </c>
      <c r="Q196" s="21">
        <f t="shared" si="230"/>
        <v>0</v>
      </c>
      <c r="R196" s="22">
        <f t="shared" si="221"/>
        <v>20</v>
      </c>
      <c r="S196" s="22">
        <f t="shared" si="231"/>
        <v>293.14999999999998</v>
      </c>
      <c r="T196" s="23">
        <f t="shared" si="214"/>
        <v>-4.4956169757888054E-6</v>
      </c>
      <c r="U196" s="24">
        <f t="shared" si="232"/>
        <v>-4.4956169757888057E-3</v>
      </c>
      <c r="V196" s="25">
        <f t="shared" si="233"/>
        <v>1.0310534663061476E-4</v>
      </c>
      <c r="W196" s="26">
        <f t="shared" si="234"/>
        <v>0.10310534663061477</v>
      </c>
      <c r="X196" s="15">
        <f t="shared" si="248"/>
        <v>3</v>
      </c>
      <c r="Y196" s="15">
        <f t="shared" si="248"/>
        <v>20</v>
      </c>
      <c r="Z196" s="15">
        <f t="shared" si="248"/>
        <v>293.14999999999998</v>
      </c>
      <c r="AA196" s="15">
        <v>1.821E-5</v>
      </c>
      <c r="AB196" s="15">
        <v>1.1890000000000001</v>
      </c>
      <c r="AC196" s="15">
        <f t="shared" si="235"/>
        <v>1.531539108494533E-5</v>
      </c>
      <c r="AD196" s="15">
        <v>1006</v>
      </c>
      <c r="AE196" s="15">
        <v>2.588E-2</v>
      </c>
      <c r="AF196" s="27">
        <f t="shared" si="236"/>
        <v>391.7627677100495</v>
      </c>
      <c r="AG196" s="28">
        <f t="shared" si="237"/>
        <v>0.70785394126738799</v>
      </c>
      <c r="AH196" s="27">
        <f t="shared" si="238"/>
        <v>277.31081916537875</v>
      </c>
      <c r="AI196" s="28">
        <f t="shared" si="215"/>
        <v>0.3</v>
      </c>
      <c r="AJ196" s="28">
        <f t="shared" si="239"/>
        <v>10.936654367697962</v>
      </c>
      <c r="AK196" s="28">
        <f t="shared" si="240"/>
        <v>1.1390790367228607</v>
      </c>
      <c r="AL196" s="28">
        <f t="shared" si="241"/>
        <v>1.013080265757788</v>
      </c>
      <c r="AM196" s="28">
        <f t="shared" si="242"/>
        <v>10.026900729562133</v>
      </c>
      <c r="AN196" s="29">
        <f t="shared" si="243"/>
        <v>129.748095440534</v>
      </c>
      <c r="AO196" s="30">
        <f t="shared" si="244"/>
        <v>1.0336343776333099E-4</v>
      </c>
      <c r="AP196" s="29">
        <f t="shared" si="245"/>
        <v>-2.5809113271622452E-7</v>
      </c>
      <c r="AQ196" s="31">
        <f t="shared" si="246"/>
        <v>-4.7892477001186073E-7</v>
      </c>
    </row>
    <row r="197" spans="1:43" x14ac:dyDescent="0.3">
      <c r="A197" s="29">
        <f t="shared" si="218"/>
        <v>180</v>
      </c>
      <c r="B197" s="31">
        <f t="shared" si="224"/>
        <v>20.002535327400427</v>
      </c>
      <c r="C197" s="31">
        <f t="shared" si="225"/>
        <v>-8.6854826993385075</v>
      </c>
      <c r="D197" s="42">
        <f t="shared" si="249"/>
        <v>2</v>
      </c>
      <c r="E197" s="18">
        <f t="shared" si="249"/>
        <v>2E-3</v>
      </c>
      <c r="F197" s="18">
        <f t="shared" si="249"/>
        <v>50</v>
      </c>
      <c r="G197" s="18">
        <f t="shared" si="249"/>
        <v>0.05</v>
      </c>
      <c r="H197" s="18">
        <f t="shared" si="249"/>
        <v>3.1415926535897936E-4</v>
      </c>
      <c r="I197" s="18">
        <f t="shared" si="249"/>
        <v>0.5</v>
      </c>
      <c r="J197" s="19">
        <f t="shared" si="226"/>
        <v>107.60096342441216</v>
      </c>
      <c r="K197" s="19">
        <f t="shared" si="247"/>
        <v>1</v>
      </c>
      <c r="L197" s="19">
        <f t="shared" si="247"/>
        <v>1E-3</v>
      </c>
      <c r="M197" s="19">
        <f t="shared" si="227"/>
        <v>1.0760096342441215E-4</v>
      </c>
      <c r="N197" s="19">
        <f t="shared" si="228"/>
        <v>0.10760096342441215</v>
      </c>
      <c r="O197" s="33">
        <f t="shared" si="220"/>
        <v>0</v>
      </c>
      <c r="P197" s="20">
        <f t="shared" si="229"/>
        <v>0</v>
      </c>
      <c r="Q197" s="21">
        <f t="shared" si="230"/>
        <v>0</v>
      </c>
      <c r="R197" s="22">
        <f t="shared" si="221"/>
        <v>20</v>
      </c>
      <c r="S197" s="22">
        <f t="shared" si="231"/>
        <v>293.14999999999998</v>
      </c>
      <c r="T197" s="23">
        <f t="shared" si="214"/>
        <v>-4.4947679006663673E-6</v>
      </c>
      <c r="U197" s="24">
        <f t="shared" si="232"/>
        <v>-4.4947679006663672E-3</v>
      </c>
      <c r="V197" s="25">
        <f t="shared" si="233"/>
        <v>1.0310619552374578E-4</v>
      </c>
      <c r="W197" s="26">
        <f t="shared" si="234"/>
        <v>0.10310619552374578</v>
      </c>
      <c r="X197" s="15">
        <f t="shared" si="248"/>
        <v>3</v>
      </c>
      <c r="Y197" s="15">
        <f t="shared" si="248"/>
        <v>20</v>
      </c>
      <c r="Z197" s="15">
        <f t="shared" si="248"/>
        <v>293.14999999999998</v>
      </c>
      <c r="AA197" s="15">
        <v>1.821E-5</v>
      </c>
      <c r="AB197" s="15">
        <v>1.1890000000000001</v>
      </c>
      <c r="AC197" s="15">
        <f t="shared" si="235"/>
        <v>1.531539108494533E-5</v>
      </c>
      <c r="AD197" s="15">
        <v>1006</v>
      </c>
      <c r="AE197" s="15">
        <v>2.588E-2</v>
      </c>
      <c r="AF197" s="27">
        <f t="shared" si="236"/>
        <v>391.7627677100495</v>
      </c>
      <c r="AG197" s="28">
        <f t="shared" si="237"/>
        <v>0.70785394126738799</v>
      </c>
      <c r="AH197" s="27">
        <f t="shared" si="238"/>
        <v>277.31081916537875</v>
      </c>
      <c r="AI197" s="28">
        <f t="shared" si="215"/>
        <v>0.3</v>
      </c>
      <c r="AJ197" s="28">
        <f t="shared" si="239"/>
        <v>10.936654367697962</v>
      </c>
      <c r="AK197" s="28">
        <f t="shared" si="240"/>
        <v>1.1390790367228607</v>
      </c>
      <c r="AL197" s="28">
        <f t="shared" si="241"/>
        <v>1.013080265757788</v>
      </c>
      <c r="AM197" s="28">
        <f t="shared" si="242"/>
        <v>10.026900729562133</v>
      </c>
      <c r="AN197" s="29">
        <f t="shared" si="243"/>
        <v>129.748095440534</v>
      </c>
      <c r="AO197" s="30">
        <f t="shared" si="244"/>
        <v>1.03343916039614E-4</v>
      </c>
      <c r="AP197" s="29">
        <f t="shared" si="245"/>
        <v>-2.377205158682192E-7</v>
      </c>
      <c r="AQ197" s="31">
        <f t="shared" si="246"/>
        <v>-4.4112419590357641E-7</v>
      </c>
    </row>
    <row r="198" spans="1:43" x14ac:dyDescent="0.3">
      <c r="A198" s="29">
        <f t="shared" si="218"/>
        <v>181</v>
      </c>
      <c r="B198" s="31">
        <f t="shared" si="224"/>
        <v>20.00253488627623</v>
      </c>
      <c r="C198" s="31">
        <f t="shared" si="225"/>
        <v>-8.6856567054952389</v>
      </c>
      <c r="D198" s="42">
        <f t="shared" si="249"/>
        <v>2</v>
      </c>
      <c r="E198" s="18">
        <f t="shared" si="249"/>
        <v>2E-3</v>
      </c>
      <c r="F198" s="18">
        <f t="shared" si="249"/>
        <v>50</v>
      </c>
      <c r="G198" s="18">
        <f t="shared" si="249"/>
        <v>0.05</v>
      </c>
      <c r="H198" s="18">
        <f t="shared" si="249"/>
        <v>3.1415926535897936E-4</v>
      </c>
      <c r="I198" s="18">
        <f t="shared" si="249"/>
        <v>0.5</v>
      </c>
      <c r="J198" s="19">
        <f t="shared" si="226"/>
        <v>107.60096325678496</v>
      </c>
      <c r="K198" s="19">
        <f t="shared" si="247"/>
        <v>1</v>
      </c>
      <c r="L198" s="19">
        <f t="shared" si="247"/>
        <v>1E-3</v>
      </c>
      <c r="M198" s="19">
        <f t="shared" si="227"/>
        <v>1.0760096325678496E-4</v>
      </c>
      <c r="N198" s="19">
        <f t="shared" si="228"/>
        <v>0.10760096325678496</v>
      </c>
      <c r="O198" s="33">
        <f t="shared" si="220"/>
        <v>0</v>
      </c>
      <c r="P198" s="20">
        <f t="shared" si="229"/>
        <v>0</v>
      </c>
      <c r="Q198" s="21">
        <f t="shared" si="230"/>
        <v>0</v>
      </c>
      <c r="R198" s="22">
        <f t="shared" si="221"/>
        <v>20</v>
      </c>
      <c r="S198" s="22">
        <f t="shared" si="231"/>
        <v>293.14999999999998</v>
      </c>
      <c r="T198" s="23">
        <f t="shared" si="214"/>
        <v>-4.4939858412672824E-6</v>
      </c>
      <c r="U198" s="24">
        <f t="shared" si="232"/>
        <v>-4.4939858412672822E-3</v>
      </c>
      <c r="V198" s="25">
        <f t="shared" si="233"/>
        <v>1.0310697741551769E-4</v>
      </c>
      <c r="W198" s="26">
        <f t="shared" si="234"/>
        <v>0.10310697741551769</v>
      </c>
      <c r="X198" s="15">
        <f t="shared" si="248"/>
        <v>3</v>
      </c>
      <c r="Y198" s="15">
        <f t="shared" si="248"/>
        <v>20</v>
      </c>
      <c r="Z198" s="15">
        <f t="shared" si="248"/>
        <v>293.14999999999998</v>
      </c>
      <c r="AA198" s="15">
        <v>1.821E-5</v>
      </c>
      <c r="AB198" s="15">
        <v>1.1890000000000001</v>
      </c>
      <c r="AC198" s="15">
        <f t="shared" si="235"/>
        <v>1.531539108494533E-5</v>
      </c>
      <c r="AD198" s="15">
        <v>1006</v>
      </c>
      <c r="AE198" s="15">
        <v>2.588E-2</v>
      </c>
      <c r="AF198" s="27">
        <f t="shared" si="236"/>
        <v>391.7627677100495</v>
      </c>
      <c r="AG198" s="28">
        <f t="shared" si="237"/>
        <v>0.70785394126738799</v>
      </c>
      <c r="AH198" s="27">
        <f t="shared" si="238"/>
        <v>277.31081916537875</v>
      </c>
      <c r="AI198" s="28">
        <f t="shared" si="215"/>
        <v>0.3</v>
      </c>
      <c r="AJ198" s="28">
        <f t="shared" si="239"/>
        <v>10.936654367697962</v>
      </c>
      <c r="AK198" s="28">
        <f t="shared" si="240"/>
        <v>1.1390790367228607</v>
      </c>
      <c r="AL198" s="28">
        <f t="shared" si="241"/>
        <v>1.013080265757788</v>
      </c>
      <c r="AM198" s="28">
        <f t="shared" si="242"/>
        <v>10.026900729562133</v>
      </c>
      <c r="AN198" s="29">
        <f t="shared" si="243"/>
        <v>129.748095440534</v>
      </c>
      <c r="AO198" s="30">
        <f t="shared" si="244"/>
        <v>1.0332593512640261E-4</v>
      </c>
      <c r="AP198" s="29">
        <f t="shared" si="245"/>
        <v>-2.1895771088492502E-7</v>
      </c>
      <c r="AQ198" s="31">
        <f t="shared" si="246"/>
        <v>-4.0630714517102846E-7</v>
      </c>
    </row>
    <row r="199" spans="1:43" x14ac:dyDescent="0.3">
      <c r="A199" s="29">
        <f t="shared" si="218"/>
        <v>182</v>
      </c>
      <c r="B199" s="31">
        <f t="shared" si="224"/>
        <v>20.002534479969086</v>
      </c>
      <c r="C199" s="31">
        <f t="shared" si="225"/>
        <v>-8.6858170044855196</v>
      </c>
      <c r="D199" s="42">
        <f t="shared" si="249"/>
        <v>2</v>
      </c>
      <c r="E199" s="18">
        <f t="shared" si="249"/>
        <v>2E-3</v>
      </c>
      <c r="F199" s="18">
        <f t="shared" si="249"/>
        <v>50</v>
      </c>
      <c r="G199" s="18">
        <f t="shared" si="249"/>
        <v>0.05</v>
      </c>
      <c r="H199" s="18">
        <f t="shared" si="249"/>
        <v>3.1415926535897936E-4</v>
      </c>
      <c r="I199" s="18">
        <f t="shared" si="249"/>
        <v>0.5</v>
      </c>
      <c r="J199" s="19">
        <f t="shared" si="226"/>
        <v>107.60096310238825</v>
      </c>
      <c r="K199" s="19">
        <f t="shared" si="247"/>
        <v>1</v>
      </c>
      <c r="L199" s="19">
        <f t="shared" si="247"/>
        <v>1E-3</v>
      </c>
      <c r="M199" s="19">
        <f t="shared" si="227"/>
        <v>1.0760096310238825E-4</v>
      </c>
      <c r="N199" s="19">
        <f t="shared" si="228"/>
        <v>0.10760096310238824</v>
      </c>
      <c r="O199" s="33">
        <f t="shared" si="220"/>
        <v>0</v>
      </c>
      <c r="P199" s="20">
        <f t="shared" si="229"/>
        <v>0</v>
      </c>
      <c r="Q199" s="21">
        <f t="shared" si="230"/>
        <v>0</v>
      </c>
      <c r="R199" s="22">
        <f t="shared" si="221"/>
        <v>20</v>
      </c>
      <c r="S199" s="22">
        <f t="shared" si="231"/>
        <v>293.14999999999998</v>
      </c>
      <c r="T199" s="23">
        <f t="shared" si="214"/>
        <v>-4.493265508253221E-6</v>
      </c>
      <c r="U199" s="24">
        <f t="shared" si="232"/>
        <v>-4.4932655082532214E-3</v>
      </c>
      <c r="V199" s="25">
        <f t="shared" si="233"/>
        <v>1.0310769759413502E-4</v>
      </c>
      <c r="W199" s="26">
        <f t="shared" si="234"/>
        <v>0.10310769759413502</v>
      </c>
      <c r="X199" s="15">
        <f t="shared" si="248"/>
        <v>3</v>
      </c>
      <c r="Y199" s="15">
        <f t="shared" si="248"/>
        <v>20</v>
      </c>
      <c r="Z199" s="15">
        <f t="shared" si="248"/>
        <v>293.14999999999998</v>
      </c>
      <c r="AA199" s="15">
        <v>1.821E-5</v>
      </c>
      <c r="AB199" s="15">
        <v>1.1890000000000001</v>
      </c>
      <c r="AC199" s="15">
        <f t="shared" si="235"/>
        <v>1.531539108494533E-5</v>
      </c>
      <c r="AD199" s="15">
        <v>1006</v>
      </c>
      <c r="AE199" s="15">
        <v>2.588E-2</v>
      </c>
      <c r="AF199" s="27">
        <f t="shared" si="236"/>
        <v>391.7627677100495</v>
      </c>
      <c r="AG199" s="28">
        <f t="shared" si="237"/>
        <v>0.70785394126738799</v>
      </c>
      <c r="AH199" s="27">
        <f t="shared" si="238"/>
        <v>277.31081916537875</v>
      </c>
      <c r="AI199" s="28">
        <f t="shared" si="215"/>
        <v>0.3</v>
      </c>
      <c r="AJ199" s="28">
        <f t="shared" si="239"/>
        <v>10.936654367697962</v>
      </c>
      <c r="AK199" s="28">
        <f t="shared" si="240"/>
        <v>1.1390790367228607</v>
      </c>
      <c r="AL199" s="28">
        <f t="shared" si="241"/>
        <v>1.013080265757788</v>
      </c>
      <c r="AM199" s="28">
        <f t="shared" si="242"/>
        <v>10.026900729562133</v>
      </c>
      <c r="AN199" s="29">
        <f t="shared" si="243"/>
        <v>129.748095440534</v>
      </c>
      <c r="AO199" s="30">
        <f t="shared" si="244"/>
        <v>1.0330937341078065E-4</v>
      </c>
      <c r="AP199" s="29">
        <f t="shared" si="245"/>
        <v>-2.0167581664562678E-7</v>
      </c>
      <c r="AQ199" s="31">
        <f t="shared" si="246"/>
        <v>-3.7423813475281462E-7</v>
      </c>
    </row>
    <row r="200" spans="1:43" x14ac:dyDescent="0.3">
      <c r="A200" s="29">
        <f t="shared" si="218"/>
        <v>183</v>
      </c>
      <c r="B200" s="31">
        <f t="shared" si="224"/>
        <v>20.002534105730952</v>
      </c>
      <c r="C200" s="31">
        <f t="shared" si="225"/>
        <v>-8.6859646741340732</v>
      </c>
      <c r="D200" s="42">
        <f t="shared" si="249"/>
        <v>2</v>
      </c>
      <c r="E200" s="18">
        <f t="shared" si="249"/>
        <v>2E-3</v>
      </c>
      <c r="F200" s="18">
        <f t="shared" si="249"/>
        <v>50</v>
      </c>
      <c r="G200" s="18">
        <f t="shared" si="249"/>
        <v>0.05</v>
      </c>
      <c r="H200" s="18">
        <f t="shared" si="249"/>
        <v>3.1415926535897936E-4</v>
      </c>
      <c r="I200" s="18">
        <f t="shared" si="249"/>
        <v>0.5</v>
      </c>
      <c r="J200" s="19">
        <f t="shared" si="226"/>
        <v>107.60096296017777</v>
      </c>
      <c r="K200" s="19">
        <f t="shared" si="247"/>
        <v>1</v>
      </c>
      <c r="L200" s="19">
        <f t="shared" si="247"/>
        <v>1E-3</v>
      </c>
      <c r="M200" s="19">
        <f t="shared" si="227"/>
        <v>1.0760096296017776E-4</v>
      </c>
      <c r="N200" s="19">
        <f t="shared" si="228"/>
        <v>0.10760096296017775</v>
      </c>
      <c r="O200" s="33">
        <f t="shared" si="220"/>
        <v>0</v>
      </c>
      <c r="P200" s="20">
        <f t="shared" si="229"/>
        <v>0</v>
      </c>
      <c r="Q200" s="21">
        <f t="shared" si="230"/>
        <v>0</v>
      </c>
      <c r="R200" s="22">
        <f t="shared" si="221"/>
        <v>20</v>
      </c>
      <c r="S200" s="22">
        <f t="shared" si="231"/>
        <v>293.14999999999998</v>
      </c>
      <c r="T200" s="23">
        <f t="shared" si="214"/>
        <v>-4.4926020296700408E-6</v>
      </c>
      <c r="U200" s="24">
        <f t="shared" si="232"/>
        <v>-4.4926020296700408E-3</v>
      </c>
      <c r="V200" s="25">
        <f t="shared" si="233"/>
        <v>1.0310836093050772E-4</v>
      </c>
      <c r="W200" s="26">
        <f t="shared" si="234"/>
        <v>0.10310836093050772</v>
      </c>
      <c r="X200" s="15">
        <f t="shared" si="248"/>
        <v>3</v>
      </c>
      <c r="Y200" s="15">
        <f t="shared" si="248"/>
        <v>20</v>
      </c>
      <c r="Z200" s="15">
        <f t="shared" si="248"/>
        <v>293.14999999999998</v>
      </c>
      <c r="AA200" s="15">
        <v>1.821E-5</v>
      </c>
      <c r="AB200" s="15">
        <v>1.1890000000000001</v>
      </c>
      <c r="AC200" s="15">
        <f t="shared" si="235"/>
        <v>1.531539108494533E-5</v>
      </c>
      <c r="AD200" s="15">
        <v>1006</v>
      </c>
      <c r="AE200" s="15">
        <v>2.588E-2</v>
      </c>
      <c r="AF200" s="27">
        <f t="shared" si="236"/>
        <v>391.7627677100495</v>
      </c>
      <c r="AG200" s="28">
        <f t="shared" si="237"/>
        <v>0.70785394126738799</v>
      </c>
      <c r="AH200" s="27">
        <f t="shared" si="238"/>
        <v>277.31081916537875</v>
      </c>
      <c r="AI200" s="28">
        <f t="shared" si="215"/>
        <v>0.3</v>
      </c>
      <c r="AJ200" s="28">
        <f t="shared" si="239"/>
        <v>10.936654367697962</v>
      </c>
      <c r="AK200" s="28">
        <f t="shared" si="240"/>
        <v>1.1390790367228607</v>
      </c>
      <c r="AL200" s="28">
        <f t="shared" si="241"/>
        <v>1.013080265757788</v>
      </c>
      <c r="AM200" s="28">
        <f t="shared" si="242"/>
        <v>10.026900729562133</v>
      </c>
      <c r="AN200" s="29">
        <f t="shared" si="243"/>
        <v>129.748095440534</v>
      </c>
      <c r="AO200" s="30">
        <f t="shared" si="244"/>
        <v>1.0329411887826016E-4</v>
      </c>
      <c r="AP200" s="29">
        <f t="shared" si="245"/>
        <v>-1.8575794775243886E-7</v>
      </c>
      <c r="AQ200" s="31">
        <f t="shared" si="246"/>
        <v>-3.4470026718441932E-7</v>
      </c>
    </row>
    <row r="201" spans="1:43" x14ac:dyDescent="0.3">
      <c r="A201" s="29">
        <f t="shared" si="218"/>
        <v>184</v>
      </c>
      <c r="B201" s="31">
        <f t="shared" si="224"/>
        <v>20.002533761030683</v>
      </c>
      <c r="C201" s="31">
        <f t="shared" si="225"/>
        <v>-8.6861007078086239</v>
      </c>
      <c r="D201" s="42">
        <f t="shared" si="249"/>
        <v>2</v>
      </c>
      <c r="E201" s="18">
        <f t="shared" si="249"/>
        <v>2E-3</v>
      </c>
      <c r="F201" s="18">
        <f t="shared" si="249"/>
        <v>50</v>
      </c>
      <c r="G201" s="18">
        <f t="shared" si="249"/>
        <v>0.05</v>
      </c>
      <c r="H201" s="18">
        <f t="shared" si="249"/>
        <v>3.1415926535897936E-4</v>
      </c>
      <c r="I201" s="18">
        <f t="shared" si="249"/>
        <v>0.5</v>
      </c>
      <c r="J201" s="19">
        <f t="shared" si="226"/>
        <v>107.60096282919166</v>
      </c>
      <c r="K201" s="19">
        <f t="shared" si="247"/>
        <v>1</v>
      </c>
      <c r="L201" s="19">
        <f t="shared" si="247"/>
        <v>1E-3</v>
      </c>
      <c r="M201" s="19">
        <f t="shared" si="227"/>
        <v>1.0760096282919166E-4</v>
      </c>
      <c r="N201" s="19">
        <f t="shared" si="228"/>
        <v>0.10760096282919165</v>
      </c>
      <c r="O201" s="33">
        <f t="shared" si="220"/>
        <v>0</v>
      </c>
      <c r="P201" s="20">
        <f t="shared" si="229"/>
        <v>0</v>
      </c>
      <c r="Q201" s="21">
        <f t="shared" si="230"/>
        <v>0</v>
      </c>
      <c r="R201" s="22">
        <f t="shared" si="221"/>
        <v>20</v>
      </c>
      <c r="S201" s="22">
        <f t="shared" si="231"/>
        <v>293.14999999999998</v>
      </c>
      <c r="T201" s="23">
        <f t="shared" si="214"/>
        <v>-4.4919909181973E-6</v>
      </c>
      <c r="U201" s="24">
        <f t="shared" si="232"/>
        <v>-4.4919909181972998E-3</v>
      </c>
      <c r="V201" s="25">
        <f t="shared" si="233"/>
        <v>1.0310897191099436E-4</v>
      </c>
      <c r="W201" s="26">
        <f t="shared" si="234"/>
        <v>0.10310897191099436</v>
      </c>
      <c r="X201" s="15">
        <f t="shared" si="248"/>
        <v>3</v>
      </c>
      <c r="Y201" s="15">
        <f t="shared" si="248"/>
        <v>20</v>
      </c>
      <c r="Z201" s="15">
        <f t="shared" si="248"/>
        <v>293.14999999999998</v>
      </c>
      <c r="AA201" s="15">
        <v>1.821E-5</v>
      </c>
      <c r="AB201" s="15">
        <v>1.1890000000000001</v>
      </c>
      <c r="AC201" s="15">
        <f t="shared" si="235"/>
        <v>1.531539108494533E-5</v>
      </c>
      <c r="AD201" s="15">
        <v>1006</v>
      </c>
      <c r="AE201" s="15">
        <v>2.588E-2</v>
      </c>
      <c r="AF201" s="27">
        <f t="shared" si="236"/>
        <v>391.7627677100495</v>
      </c>
      <c r="AG201" s="28">
        <f t="shared" si="237"/>
        <v>0.70785394126738799</v>
      </c>
      <c r="AH201" s="27">
        <f t="shared" si="238"/>
        <v>277.31081916537875</v>
      </c>
      <c r="AI201" s="28">
        <f t="shared" si="215"/>
        <v>0.3</v>
      </c>
      <c r="AJ201" s="28">
        <f t="shared" si="239"/>
        <v>10.936654367697962</v>
      </c>
      <c r="AK201" s="28">
        <f t="shared" si="240"/>
        <v>1.1390790367228607</v>
      </c>
      <c r="AL201" s="28">
        <f t="shared" si="241"/>
        <v>1.013080265757788</v>
      </c>
      <c r="AM201" s="28">
        <f t="shared" si="242"/>
        <v>10.026900729562133</v>
      </c>
      <c r="AN201" s="29">
        <f t="shared" si="243"/>
        <v>129.748095440534</v>
      </c>
      <c r="AO201" s="30">
        <f t="shared" si="244"/>
        <v>1.0328006835540342E-4</v>
      </c>
      <c r="AP201" s="29">
        <f t="shared" si="245"/>
        <v>-1.7109644440906795E-7</v>
      </c>
      <c r="AQ201" s="31">
        <f t="shared" si="246"/>
        <v>-3.1749376441598605E-7</v>
      </c>
    </row>
    <row r="202" spans="1:43" x14ac:dyDescent="0.3">
      <c r="A202" s="29">
        <f t="shared" si="218"/>
        <v>185</v>
      </c>
      <c r="B202" s="31">
        <f t="shared" si="224"/>
        <v>20.002533443536919</v>
      </c>
      <c r="C202" s="31">
        <f t="shared" si="225"/>
        <v>-8.6862260209909881</v>
      </c>
      <c r="D202" s="42">
        <f t="shared" si="249"/>
        <v>2</v>
      </c>
      <c r="E202" s="18">
        <f t="shared" si="249"/>
        <v>2E-3</v>
      </c>
      <c r="F202" s="18">
        <f t="shared" si="249"/>
        <v>50</v>
      </c>
      <c r="G202" s="18">
        <f t="shared" si="249"/>
        <v>0.05</v>
      </c>
      <c r="H202" s="18">
        <f t="shared" si="249"/>
        <v>3.1415926535897936E-4</v>
      </c>
      <c r="I202" s="18">
        <f t="shared" si="249"/>
        <v>0.5</v>
      </c>
      <c r="J202" s="19">
        <f t="shared" si="226"/>
        <v>107.60096270854403</v>
      </c>
      <c r="K202" s="19">
        <f t="shared" si="247"/>
        <v>1</v>
      </c>
      <c r="L202" s="19">
        <f t="shared" si="247"/>
        <v>1E-3</v>
      </c>
      <c r="M202" s="19">
        <f t="shared" si="227"/>
        <v>1.0760096270854403E-4</v>
      </c>
      <c r="N202" s="19">
        <f t="shared" si="228"/>
        <v>0.10760096270854402</v>
      </c>
      <c r="O202" s="33">
        <f t="shared" si="220"/>
        <v>0</v>
      </c>
      <c r="P202" s="20">
        <f t="shared" si="229"/>
        <v>0</v>
      </c>
      <c r="Q202" s="21">
        <f t="shared" si="230"/>
        <v>0</v>
      </c>
      <c r="R202" s="22">
        <f t="shared" si="221"/>
        <v>20</v>
      </c>
      <c r="S202" s="22">
        <f t="shared" si="231"/>
        <v>293.14999999999998</v>
      </c>
      <c r="T202" s="23">
        <f t="shared" si="214"/>
        <v>-4.4914280404111133E-6</v>
      </c>
      <c r="U202" s="24">
        <f t="shared" si="232"/>
        <v>-4.4914280404111133E-3</v>
      </c>
      <c r="V202" s="25">
        <f t="shared" si="233"/>
        <v>1.0310953466813292E-4</v>
      </c>
      <c r="W202" s="26">
        <f t="shared" si="234"/>
        <v>0.10310953466813293</v>
      </c>
      <c r="X202" s="15">
        <f t="shared" si="248"/>
        <v>3</v>
      </c>
      <c r="Y202" s="15">
        <f t="shared" si="248"/>
        <v>20</v>
      </c>
      <c r="Z202" s="15">
        <f t="shared" si="248"/>
        <v>293.14999999999998</v>
      </c>
      <c r="AA202" s="15">
        <v>1.821E-5</v>
      </c>
      <c r="AB202" s="15">
        <v>1.1890000000000001</v>
      </c>
      <c r="AC202" s="15">
        <f t="shared" si="235"/>
        <v>1.531539108494533E-5</v>
      </c>
      <c r="AD202" s="15">
        <v>1006</v>
      </c>
      <c r="AE202" s="15">
        <v>2.588E-2</v>
      </c>
      <c r="AF202" s="27">
        <f t="shared" si="236"/>
        <v>391.7627677100495</v>
      </c>
      <c r="AG202" s="28">
        <f t="shared" si="237"/>
        <v>0.70785394126738799</v>
      </c>
      <c r="AH202" s="27">
        <f t="shared" si="238"/>
        <v>277.31081916537875</v>
      </c>
      <c r="AI202" s="28">
        <f t="shared" si="215"/>
        <v>0.3</v>
      </c>
      <c r="AJ202" s="28">
        <f t="shared" si="239"/>
        <v>10.936654367697962</v>
      </c>
      <c r="AK202" s="28">
        <f t="shared" si="240"/>
        <v>1.1390790367228607</v>
      </c>
      <c r="AL202" s="28">
        <f t="shared" si="241"/>
        <v>1.013080265757788</v>
      </c>
      <c r="AM202" s="28">
        <f t="shared" si="242"/>
        <v>10.026900729562133</v>
      </c>
      <c r="AN202" s="29">
        <f t="shared" si="243"/>
        <v>129.748095440534</v>
      </c>
      <c r="AO202" s="30">
        <f t="shared" si="244"/>
        <v>1.0326712681225296E-4</v>
      </c>
      <c r="AP202" s="29">
        <f t="shared" si="245"/>
        <v>-1.575921441200384E-7</v>
      </c>
      <c r="AQ202" s="31">
        <f t="shared" si="246"/>
        <v>-2.9243461634674283E-7</v>
      </c>
    </row>
    <row r="203" spans="1:43" x14ac:dyDescent="0.3">
      <c r="A203" s="29">
        <f t="shared" si="218"/>
        <v>186</v>
      </c>
      <c r="B203" s="31">
        <f t="shared" si="224"/>
        <v>20.002533151102302</v>
      </c>
      <c r="C203" s="31">
        <f t="shared" si="225"/>
        <v>-8.6863414573493767</v>
      </c>
      <c r="D203" s="42">
        <f t="shared" si="249"/>
        <v>2</v>
      </c>
      <c r="E203" s="18">
        <f t="shared" si="249"/>
        <v>2E-3</v>
      </c>
      <c r="F203" s="18">
        <f t="shared" si="249"/>
        <v>50</v>
      </c>
      <c r="G203" s="18">
        <f t="shared" si="249"/>
        <v>0.05</v>
      </c>
      <c r="H203" s="18">
        <f t="shared" si="249"/>
        <v>3.1415926535897936E-4</v>
      </c>
      <c r="I203" s="18">
        <f t="shared" si="249"/>
        <v>0.5</v>
      </c>
      <c r="J203" s="19">
        <f t="shared" si="226"/>
        <v>107.60096259741887</v>
      </c>
      <c r="K203" s="19">
        <f t="shared" si="247"/>
        <v>1</v>
      </c>
      <c r="L203" s="19">
        <f t="shared" si="247"/>
        <v>1E-3</v>
      </c>
      <c r="M203" s="19">
        <f t="shared" si="227"/>
        <v>1.0760096259741886E-4</v>
      </c>
      <c r="N203" s="19">
        <f t="shared" si="228"/>
        <v>0.10760096259741886</v>
      </c>
      <c r="O203" s="33">
        <f t="shared" si="220"/>
        <v>0</v>
      </c>
      <c r="P203" s="20">
        <f t="shared" si="229"/>
        <v>0</v>
      </c>
      <c r="Q203" s="21">
        <f t="shared" si="230"/>
        <v>0</v>
      </c>
      <c r="R203" s="22">
        <f t="shared" si="221"/>
        <v>20</v>
      </c>
      <c r="S203" s="22">
        <f t="shared" si="231"/>
        <v>293.14999999999998</v>
      </c>
      <c r="T203" s="23">
        <f t="shared" si="214"/>
        <v>-4.4909095895368211E-6</v>
      </c>
      <c r="U203" s="24">
        <f t="shared" si="232"/>
        <v>-4.4909095895368208E-3</v>
      </c>
      <c r="V203" s="25">
        <f t="shared" si="233"/>
        <v>1.0311005300788204E-4</v>
      </c>
      <c r="W203" s="26">
        <f t="shared" si="234"/>
        <v>0.10311005300788204</v>
      </c>
      <c r="X203" s="15">
        <f t="shared" si="248"/>
        <v>3</v>
      </c>
      <c r="Y203" s="15">
        <f t="shared" si="248"/>
        <v>20</v>
      </c>
      <c r="Z203" s="15">
        <f t="shared" si="248"/>
        <v>293.14999999999998</v>
      </c>
      <c r="AA203" s="15">
        <v>1.821E-5</v>
      </c>
      <c r="AB203" s="15">
        <v>1.1890000000000001</v>
      </c>
      <c r="AC203" s="15">
        <f t="shared" si="235"/>
        <v>1.531539108494533E-5</v>
      </c>
      <c r="AD203" s="15">
        <v>1006</v>
      </c>
      <c r="AE203" s="15">
        <v>2.588E-2</v>
      </c>
      <c r="AF203" s="27">
        <f t="shared" si="236"/>
        <v>391.7627677100495</v>
      </c>
      <c r="AG203" s="28">
        <f t="shared" si="237"/>
        <v>0.70785394126738799</v>
      </c>
      <c r="AH203" s="27">
        <f t="shared" si="238"/>
        <v>277.31081916537875</v>
      </c>
      <c r="AI203" s="28">
        <f t="shared" si="215"/>
        <v>0.3</v>
      </c>
      <c r="AJ203" s="28">
        <f t="shared" si="239"/>
        <v>10.936654367697962</v>
      </c>
      <c r="AK203" s="28">
        <f t="shared" si="240"/>
        <v>1.1390790367228607</v>
      </c>
      <c r="AL203" s="28">
        <f t="shared" si="241"/>
        <v>1.013080265757788</v>
      </c>
      <c r="AM203" s="28">
        <f t="shared" si="242"/>
        <v>10.026900729562133</v>
      </c>
      <c r="AN203" s="29">
        <f t="shared" si="243"/>
        <v>129.748095440534</v>
      </c>
      <c r="AO203" s="30">
        <f t="shared" si="244"/>
        <v>1.0325520671921182E-4</v>
      </c>
      <c r="AP203" s="29">
        <f t="shared" si="245"/>
        <v>-1.4515371132977641E-7</v>
      </c>
      <c r="AQ203" s="31">
        <f t="shared" si="246"/>
        <v>-2.693533368750683E-7</v>
      </c>
    </row>
    <row r="204" spans="1:43" x14ac:dyDescent="0.3">
      <c r="A204" s="29">
        <f t="shared" si="218"/>
        <v>187</v>
      </c>
      <c r="B204" s="31">
        <f t="shared" si="224"/>
        <v>20.002532881748966</v>
      </c>
      <c r="C204" s="31">
        <f t="shared" si="225"/>
        <v>-8.6864477943370133</v>
      </c>
      <c r="D204" s="42">
        <f t="shared" si="249"/>
        <v>2</v>
      </c>
      <c r="E204" s="18">
        <f t="shared" si="249"/>
        <v>2E-3</v>
      </c>
      <c r="F204" s="18">
        <f t="shared" si="249"/>
        <v>50</v>
      </c>
      <c r="G204" s="18">
        <f t="shared" si="249"/>
        <v>0.05</v>
      </c>
      <c r="H204" s="18">
        <f t="shared" si="249"/>
        <v>3.1415926535897936E-4</v>
      </c>
      <c r="I204" s="18">
        <f t="shared" si="249"/>
        <v>0.5</v>
      </c>
      <c r="J204" s="19">
        <f t="shared" si="226"/>
        <v>107.60096249506461</v>
      </c>
      <c r="K204" s="19">
        <f t="shared" si="247"/>
        <v>1</v>
      </c>
      <c r="L204" s="19">
        <f t="shared" si="247"/>
        <v>1E-3</v>
      </c>
      <c r="M204" s="19">
        <f t="shared" si="227"/>
        <v>1.0760096249506461E-4</v>
      </c>
      <c r="N204" s="19">
        <f t="shared" si="228"/>
        <v>0.10760096249506461</v>
      </c>
      <c r="O204" s="33">
        <f t="shared" si="220"/>
        <v>0</v>
      </c>
      <c r="P204" s="20">
        <f t="shared" si="229"/>
        <v>0</v>
      </c>
      <c r="Q204" s="21">
        <f t="shared" si="230"/>
        <v>0</v>
      </c>
      <c r="R204" s="22">
        <f t="shared" si="221"/>
        <v>20</v>
      </c>
      <c r="S204" s="22">
        <f t="shared" si="231"/>
        <v>293.14999999999998</v>
      </c>
      <c r="T204" s="23">
        <f t="shared" si="214"/>
        <v>-4.4904320589566605E-6</v>
      </c>
      <c r="U204" s="24">
        <f t="shared" si="232"/>
        <v>-4.4904320589566607E-3</v>
      </c>
      <c r="V204" s="25">
        <f t="shared" si="233"/>
        <v>1.0311053043610794E-4</v>
      </c>
      <c r="W204" s="26">
        <f t="shared" si="234"/>
        <v>0.10311053043610795</v>
      </c>
      <c r="X204" s="15">
        <f t="shared" si="248"/>
        <v>3</v>
      </c>
      <c r="Y204" s="15">
        <f t="shared" si="248"/>
        <v>20</v>
      </c>
      <c r="Z204" s="15">
        <f t="shared" si="248"/>
        <v>293.14999999999998</v>
      </c>
      <c r="AA204" s="15">
        <v>1.821E-5</v>
      </c>
      <c r="AB204" s="15">
        <v>1.1890000000000001</v>
      </c>
      <c r="AC204" s="15">
        <f t="shared" si="235"/>
        <v>1.531539108494533E-5</v>
      </c>
      <c r="AD204" s="15">
        <v>1006</v>
      </c>
      <c r="AE204" s="15">
        <v>2.588E-2</v>
      </c>
      <c r="AF204" s="27">
        <f t="shared" si="236"/>
        <v>391.7627677100495</v>
      </c>
      <c r="AG204" s="28">
        <f t="shared" si="237"/>
        <v>0.70785394126738799</v>
      </c>
      <c r="AH204" s="27">
        <f t="shared" si="238"/>
        <v>277.31081916537875</v>
      </c>
      <c r="AI204" s="28">
        <f t="shared" si="215"/>
        <v>0.3</v>
      </c>
      <c r="AJ204" s="28">
        <f t="shared" si="239"/>
        <v>10.936654367697962</v>
      </c>
      <c r="AK204" s="28">
        <f t="shared" si="240"/>
        <v>1.1390790367228607</v>
      </c>
      <c r="AL204" s="28">
        <f t="shared" si="241"/>
        <v>1.013080265757788</v>
      </c>
      <c r="AM204" s="28">
        <f t="shared" si="242"/>
        <v>10.026900729562133</v>
      </c>
      <c r="AN204" s="29">
        <f t="shared" si="243"/>
        <v>129.748095440534</v>
      </c>
      <c r="AO204" s="30">
        <f t="shared" si="244"/>
        <v>1.0324422745533286E-4</v>
      </c>
      <c r="AP204" s="29">
        <f t="shared" si="245"/>
        <v>-1.3369701922492407E-7</v>
      </c>
      <c r="AQ204" s="31">
        <f t="shared" si="246"/>
        <v>-2.4809381674484347E-7</v>
      </c>
    </row>
    <row r="205" spans="1:43" x14ac:dyDescent="0.3">
      <c r="A205" s="29">
        <f t="shared" si="218"/>
        <v>188</v>
      </c>
      <c r="B205" s="31">
        <f t="shared" si="224"/>
        <v>20.00253263365515</v>
      </c>
      <c r="C205" s="31">
        <f t="shared" si="225"/>
        <v>-8.6865457483638462</v>
      </c>
      <c r="D205" s="42">
        <f t="shared" si="249"/>
        <v>2</v>
      </c>
      <c r="E205" s="18">
        <f t="shared" si="249"/>
        <v>2E-3</v>
      </c>
      <c r="F205" s="18">
        <f t="shared" si="249"/>
        <v>50</v>
      </c>
      <c r="G205" s="18">
        <f t="shared" si="249"/>
        <v>0.05</v>
      </c>
      <c r="H205" s="18">
        <f t="shared" si="249"/>
        <v>3.1415926535897936E-4</v>
      </c>
      <c r="I205" s="18">
        <f t="shared" si="249"/>
        <v>0.5</v>
      </c>
      <c r="J205" s="19">
        <f t="shared" si="226"/>
        <v>107.60096240078896</v>
      </c>
      <c r="K205" s="19">
        <f t="shared" si="247"/>
        <v>1</v>
      </c>
      <c r="L205" s="19">
        <f t="shared" si="247"/>
        <v>1E-3</v>
      </c>
      <c r="M205" s="19">
        <f t="shared" si="227"/>
        <v>1.0760096240078896E-4</v>
      </c>
      <c r="N205" s="19">
        <f t="shared" si="228"/>
        <v>0.10760096240078895</v>
      </c>
      <c r="O205" s="33">
        <f t="shared" si="220"/>
        <v>0</v>
      </c>
      <c r="P205" s="20">
        <f t="shared" si="229"/>
        <v>0</v>
      </c>
      <c r="Q205" s="21">
        <f t="shared" si="230"/>
        <v>0</v>
      </c>
      <c r="R205" s="22">
        <f t="shared" si="221"/>
        <v>20</v>
      </c>
      <c r="S205" s="22">
        <f t="shared" si="231"/>
        <v>293.14999999999998</v>
      </c>
      <c r="T205" s="23">
        <f t="shared" si="214"/>
        <v>-4.489992218938796E-6</v>
      </c>
      <c r="U205" s="24">
        <f t="shared" si="232"/>
        <v>-4.4899922189387959E-3</v>
      </c>
      <c r="V205" s="25">
        <f t="shared" si="233"/>
        <v>1.0311097018185016E-4</v>
      </c>
      <c r="W205" s="26">
        <f t="shared" si="234"/>
        <v>0.10311097018185016</v>
      </c>
      <c r="X205" s="15">
        <f t="shared" si="248"/>
        <v>3</v>
      </c>
      <c r="Y205" s="15">
        <f t="shared" si="248"/>
        <v>20</v>
      </c>
      <c r="Z205" s="15">
        <f t="shared" si="248"/>
        <v>293.14999999999998</v>
      </c>
      <c r="AA205" s="15">
        <v>1.821E-5</v>
      </c>
      <c r="AB205" s="15">
        <v>1.1890000000000001</v>
      </c>
      <c r="AC205" s="15">
        <f t="shared" si="235"/>
        <v>1.531539108494533E-5</v>
      </c>
      <c r="AD205" s="15">
        <v>1006</v>
      </c>
      <c r="AE205" s="15">
        <v>2.588E-2</v>
      </c>
      <c r="AF205" s="27">
        <f t="shared" si="236"/>
        <v>391.7627677100495</v>
      </c>
      <c r="AG205" s="28">
        <f t="shared" si="237"/>
        <v>0.70785394126738799</v>
      </c>
      <c r="AH205" s="27">
        <f t="shared" si="238"/>
        <v>277.31081916537875</v>
      </c>
      <c r="AI205" s="28">
        <f t="shared" si="215"/>
        <v>0.3</v>
      </c>
      <c r="AJ205" s="28">
        <f t="shared" si="239"/>
        <v>10.936654367697962</v>
      </c>
      <c r="AK205" s="28">
        <f t="shared" si="240"/>
        <v>1.1390790367228607</v>
      </c>
      <c r="AL205" s="28">
        <f t="shared" si="241"/>
        <v>1.013080265757788</v>
      </c>
      <c r="AM205" s="28">
        <f t="shared" si="242"/>
        <v>10.026900729562133</v>
      </c>
      <c r="AN205" s="29">
        <f t="shared" si="243"/>
        <v>129.748095440534</v>
      </c>
      <c r="AO205" s="30">
        <f t="shared" si="244"/>
        <v>1.032341147628038E-4</v>
      </c>
      <c r="AP205" s="29">
        <f t="shared" si="245"/>
        <v>-1.2314458095363974E-7</v>
      </c>
      <c r="AQ205" s="31">
        <f t="shared" si="246"/>
        <v>-2.2851226809204272E-7</v>
      </c>
    </row>
    <row r="206" spans="1:43" x14ac:dyDescent="0.3">
      <c r="A206" s="29">
        <f t="shared" si="218"/>
        <v>189</v>
      </c>
      <c r="B206" s="31">
        <f t="shared" si="224"/>
        <v>20.002532405142883</v>
      </c>
      <c r="C206" s="31">
        <f t="shared" si="225"/>
        <v>-8.6866359795648904</v>
      </c>
      <c r="D206" s="42">
        <f t="shared" si="249"/>
        <v>2</v>
      </c>
      <c r="E206" s="18">
        <f t="shared" si="249"/>
        <v>2E-3</v>
      </c>
      <c r="F206" s="18">
        <f t="shared" si="249"/>
        <v>50</v>
      </c>
      <c r="G206" s="18">
        <f t="shared" si="249"/>
        <v>0.05</v>
      </c>
      <c r="H206" s="18">
        <f t="shared" si="249"/>
        <v>3.1415926535897936E-4</v>
      </c>
      <c r="I206" s="18">
        <f t="shared" si="249"/>
        <v>0.5</v>
      </c>
      <c r="J206" s="19">
        <f t="shared" si="226"/>
        <v>107.6009623139543</v>
      </c>
      <c r="K206" s="19">
        <f t="shared" si="247"/>
        <v>1</v>
      </c>
      <c r="L206" s="19">
        <f t="shared" si="247"/>
        <v>1E-3</v>
      </c>
      <c r="M206" s="19">
        <f t="shared" si="227"/>
        <v>1.076009623139543E-4</v>
      </c>
      <c r="N206" s="19">
        <f t="shared" si="228"/>
        <v>0.1076009623139543</v>
      </c>
      <c r="O206" s="33">
        <f t="shared" si="220"/>
        <v>0</v>
      </c>
      <c r="P206" s="20">
        <f t="shared" si="229"/>
        <v>0</v>
      </c>
      <c r="Q206" s="21">
        <f t="shared" si="230"/>
        <v>0</v>
      </c>
      <c r="R206" s="22">
        <f t="shared" si="221"/>
        <v>20</v>
      </c>
      <c r="S206" s="22">
        <f t="shared" si="231"/>
        <v>293.14999999999998</v>
      </c>
      <c r="T206" s="23">
        <f t="shared" si="214"/>
        <v>-4.4895870945072543E-6</v>
      </c>
      <c r="U206" s="24">
        <f t="shared" si="232"/>
        <v>-4.4895870945072542E-3</v>
      </c>
      <c r="V206" s="25">
        <f t="shared" si="233"/>
        <v>1.0311137521944705E-4</v>
      </c>
      <c r="W206" s="26">
        <f t="shared" si="234"/>
        <v>0.10311137521944705</v>
      </c>
      <c r="X206" s="15">
        <f t="shared" si="248"/>
        <v>3</v>
      </c>
      <c r="Y206" s="15">
        <f t="shared" si="248"/>
        <v>20</v>
      </c>
      <c r="Z206" s="15">
        <f t="shared" si="248"/>
        <v>293.14999999999998</v>
      </c>
      <c r="AA206" s="15">
        <v>1.821E-5</v>
      </c>
      <c r="AB206" s="15">
        <v>1.1890000000000001</v>
      </c>
      <c r="AC206" s="15">
        <f t="shared" si="235"/>
        <v>1.531539108494533E-5</v>
      </c>
      <c r="AD206" s="15">
        <v>1006</v>
      </c>
      <c r="AE206" s="15">
        <v>2.588E-2</v>
      </c>
      <c r="AF206" s="27">
        <f t="shared" si="236"/>
        <v>391.7627677100495</v>
      </c>
      <c r="AG206" s="28">
        <f t="shared" si="237"/>
        <v>0.70785394126738799</v>
      </c>
      <c r="AH206" s="27">
        <f t="shared" si="238"/>
        <v>277.31081916537875</v>
      </c>
      <c r="AI206" s="28">
        <f t="shared" si="215"/>
        <v>0.3</v>
      </c>
      <c r="AJ206" s="28">
        <f t="shared" si="239"/>
        <v>10.936654367697962</v>
      </c>
      <c r="AK206" s="28">
        <f t="shared" si="240"/>
        <v>1.1390790367228607</v>
      </c>
      <c r="AL206" s="28">
        <f t="shared" si="241"/>
        <v>1.013080265757788</v>
      </c>
      <c r="AM206" s="28">
        <f t="shared" si="242"/>
        <v>10.026900729562133</v>
      </c>
      <c r="AN206" s="29">
        <f t="shared" si="243"/>
        <v>129.748095440534</v>
      </c>
      <c r="AO206" s="30">
        <f t="shared" si="244"/>
        <v>1.0322480024487637E-4</v>
      </c>
      <c r="AP206" s="29">
        <f t="shared" si="245"/>
        <v>-1.1342502542932467E-7</v>
      </c>
      <c r="AQ206" s="31">
        <f t="shared" si="246"/>
        <v>-2.1047625172406356E-7</v>
      </c>
    </row>
    <row r="207" spans="1:43" x14ac:dyDescent="0.3">
      <c r="A207" s="29">
        <f t="shared" si="218"/>
        <v>190</v>
      </c>
      <c r="B207" s="31">
        <f t="shared" si="224"/>
        <v>20.002532194666632</v>
      </c>
      <c r="C207" s="31">
        <f t="shared" si="225"/>
        <v>-8.6867190962017737</v>
      </c>
      <c r="D207" s="42">
        <f t="shared" si="249"/>
        <v>2</v>
      </c>
      <c r="E207" s="18">
        <f t="shared" si="249"/>
        <v>2E-3</v>
      </c>
      <c r="F207" s="18">
        <f t="shared" si="249"/>
        <v>50</v>
      </c>
      <c r="G207" s="18">
        <f t="shared" si="249"/>
        <v>0.05</v>
      </c>
      <c r="H207" s="18">
        <f t="shared" si="249"/>
        <v>3.1415926535897936E-4</v>
      </c>
      <c r="I207" s="18">
        <f t="shared" si="249"/>
        <v>0.5</v>
      </c>
      <c r="J207" s="19">
        <f t="shared" si="226"/>
        <v>107.60096223397332</v>
      </c>
      <c r="K207" s="19">
        <f t="shared" si="247"/>
        <v>1</v>
      </c>
      <c r="L207" s="19">
        <f t="shared" si="247"/>
        <v>1E-3</v>
      </c>
      <c r="M207" s="19">
        <f t="shared" si="227"/>
        <v>1.0760096223397331E-4</v>
      </c>
      <c r="N207" s="19">
        <f t="shared" si="228"/>
        <v>0.10760096223397331</v>
      </c>
      <c r="O207" s="33">
        <f t="shared" si="220"/>
        <v>0</v>
      </c>
      <c r="P207" s="20">
        <f t="shared" si="229"/>
        <v>0</v>
      </c>
      <c r="Q207" s="21">
        <f t="shared" si="230"/>
        <v>0</v>
      </c>
      <c r="R207" s="22">
        <f t="shared" si="221"/>
        <v>20</v>
      </c>
      <c r="S207" s="22">
        <f t="shared" si="231"/>
        <v>293.14999999999998</v>
      </c>
      <c r="T207" s="23">
        <f t="shared" si="214"/>
        <v>-4.4892139458620926E-6</v>
      </c>
      <c r="U207" s="24">
        <f t="shared" si="232"/>
        <v>-4.4892139458620924E-3</v>
      </c>
      <c r="V207" s="25">
        <f t="shared" si="233"/>
        <v>1.0311174828811123E-4</v>
      </c>
      <c r="W207" s="26">
        <f t="shared" si="234"/>
        <v>0.10311174828811122</v>
      </c>
      <c r="X207" s="15">
        <f t="shared" si="248"/>
        <v>3</v>
      </c>
      <c r="Y207" s="15">
        <f t="shared" si="248"/>
        <v>20</v>
      </c>
      <c r="Z207" s="15">
        <f t="shared" si="248"/>
        <v>293.14999999999998</v>
      </c>
      <c r="AA207" s="15">
        <v>1.821E-5</v>
      </c>
      <c r="AB207" s="15">
        <v>1.1890000000000001</v>
      </c>
      <c r="AC207" s="15">
        <f t="shared" si="235"/>
        <v>1.531539108494533E-5</v>
      </c>
      <c r="AD207" s="15">
        <v>1006</v>
      </c>
      <c r="AE207" s="15">
        <v>2.588E-2</v>
      </c>
      <c r="AF207" s="27">
        <f t="shared" si="236"/>
        <v>391.7627677100495</v>
      </c>
      <c r="AG207" s="28">
        <f t="shared" si="237"/>
        <v>0.70785394126738799</v>
      </c>
      <c r="AH207" s="27">
        <f t="shared" si="238"/>
        <v>277.31081916537875</v>
      </c>
      <c r="AI207" s="28">
        <f t="shared" si="215"/>
        <v>0.3</v>
      </c>
      <c r="AJ207" s="28">
        <f t="shared" si="239"/>
        <v>10.936654367697962</v>
      </c>
      <c r="AK207" s="28">
        <f t="shared" si="240"/>
        <v>1.1390790367228607</v>
      </c>
      <c r="AL207" s="28">
        <f t="shared" si="241"/>
        <v>1.013080265757788</v>
      </c>
      <c r="AM207" s="28">
        <f t="shared" si="242"/>
        <v>10.026900729562133</v>
      </c>
      <c r="AN207" s="29">
        <f t="shared" si="243"/>
        <v>129.748095440534</v>
      </c>
      <c r="AO207" s="30">
        <f t="shared" si="244"/>
        <v>1.0321622090318517E-4</v>
      </c>
      <c r="AP207" s="29">
        <f t="shared" si="245"/>
        <v>-1.0447261507394586E-7</v>
      </c>
      <c r="AQ207" s="31">
        <f t="shared" si="246"/>
        <v>-1.9386378222393624E-7</v>
      </c>
    </row>
    <row r="208" spans="1:43" x14ac:dyDescent="0.3">
      <c r="A208" s="29">
        <f t="shared" si="218"/>
        <v>191</v>
      </c>
      <c r="B208" s="31">
        <f t="shared" si="224"/>
        <v>20.002532000802848</v>
      </c>
      <c r="C208" s="31">
        <f t="shared" si="225"/>
        <v>-8.6867956587219037</v>
      </c>
      <c r="D208" s="42">
        <f t="shared" si="249"/>
        <v>2</v>
      </c>
      <c r="E208" s="18">
        <f t="shared" si="249"/>
        <v>2E-3</v>
      </c>
      <c r="F208" s="18">
        <f t="shared" si="249"/>
        <v>50</v>
      </c>
      <c r="G208" s="18">
        <f t="shared" si="249"/>
        <v>0.05</v>
      </c>
      <c r="H208" s="18">
        <f t="shared" si="249"/>
        <v>3.1415926535897936E-4</v>
      </c>
      <c r="I208" s="18">
        <f t="shared" si="249"/>
        <v>0.5</v>
      </c>
      <c r="J208" s="19">
        <f t="shared" si="226"/>
        <v>107.60096216030509</v>
      </c>
      <c r="K208" s="19">
        <f t="shared" si="247"/>
        <v>1</v>
      </c>
      <c r="L208" s="19">
        <f t="shared" si="247"/>
        <v>1E-3</v>
      </c>
      <c r="M208" s="19">
        <f t="shared" si="227"/>
        <v>1.0760096216030508E-4</v>
      </c>
      <c r="N208" s="19">
        <f t="shared" si="228"/>
        <v>0.10760096216030508</v>
      </c>
      <c r="O208" s="33">
        <f t="shared" si="220"/>
        <v>0</v>
      </c>
      <c r="P208" s="20">
        <f t="shared" si="229"/>
        <v>0</v>
      </c>
      <c r="Q208" s="21">
        <f t="shared" si="230"/>
        <v>0</v>
      </c>
      <c r="R208" s="22">
        <f t="shared" si="221"/>
        <v>20</v>
      </c>
      <c r="S208" s="22">
        <f t="shared" si="231"/>
        <v>293.14999999999998</v>
      </c>
      <c r="T208" s="23">
        <f t="shared" si="214"/>
        <v>-4.4888702489841328E-6</v>
      </c>
      <c r="U208" s="24">
        <f t="shared" si="232"/>
        <v>-4.4888702489841326E-3</v>
      </c>
      <c r="V208" s="25">
        <f t="shared" si="233"/>
        <v>1.0311209191132095E-4</v>
      </c>
      <c r="W208" s="26">
        <f t="shared" si="234"/>
        <v>0.10311209191132095</v>
      </c>
      <c r="X208" s="15">
        <f t="shared" si="248"/>
        <v>3</v>
      </c>
      <c r="Y208" s="15">
        <f t="shared" si="248"/>
        <v>20</v>
      </c>
      <c r="Z208" s="15">
        <f t="shared" si="248"/>
        <v>293.14999999999998</v>
      </c>
      <c r="AA208" s="15">
        <v>1.821E-5</v>
      </c>
      <c r="AB208" s="15">
        <v>1.1890000000000001</v>
      </c>
      <c r="AC208" s="15">
        <f t="shared" si="235"/>
        <v>1.531539108494533E-5</v>
      </c>
      <c r="AD208" s="15">
        <v>1006</v>
      </c>
      <c r="AE208" s="15">
        <v>2.588E-2</v>
      </c>
      <c r="AF208" s="27">
        <f t="shared" si="236"/>
        <v>391.7627677100495</v>
      </c>
      <c r="AG208" s="28">
        <f t="shared" si="237"/>
        <v>0.70785394126738799</v>
      </c>
      <c r="AH208" s="27">
        <f t="shared" si="238"/>
        <v>277.31081916537875</v>
      </c>
      <c r="AI208" s="28">
        <f t="shared" si="215"/>
        <v>0.3</v>
      </c>
      <c r="AJ208" s="28">
        <f t="shared" si="239"/>
        <v>10.936654367697962</v>
      </c>
      <c r="AK208" s="28">
        <f t="shared" si="240"/>
        <v>1.1390790367228607</v>
      </c>
      <c r="AL208" s="28">
        <f t="shared" si="241"/>
        <v>1.013080265757788</v>
      </c>
      <c r="AM208" s="28">
        <f t="shared" si="242"/>
        <v>10.026900729562133</v>
      </c>
      <c r="AN208" s="29">
        <f t="shared" si="243"/>
        <v>129.748095440534</v>
      </c>
      <c r="AO208" s="30">
        <f t="shared" si="244"/>
        <v>1.0320831871170421E-4</v>
      </c>
      <c r="AP208" s="29">
        <f t="shared" si="245"/>
        <v>-9.622680038326361E-8</v>
      </c>
      <c r="AQ208" s="31">
        <f t="shared" si="246"/>
        <v>-1.7856250138280966E-7</v>
      </c>
    </row>
    <row r="209" spans="1:43" x14ac:dyDescent="0.3">
      <c r="A209" s="29">
        <f t="shared" si="218"/>
        <v>192</v>
      </c>
      <c r="B209" s="31">
        <f t="shared" si="224"/>
        <v>20.002531822240346</v>
      </c>
      <c r="C209" s="31">
        <f t="shared" si="225"/>
        <v>-8.6868661835013921</v>
      </c>
      <c r="D209" s="42">
        <f t="shared" si="249"/>
        <v>2</v>
      </c>
      <c r="E209" s="18">
        <f t="shared" si="249"/>
        <v>2E-3</v>
      </c>
      <c r="F209" s="18">
        <f t="shared" si="249"/>
        <v>50</v>
      </c>
      <c r="G209" s="18">
        <f t="shared" si="249"/>
        <v>0.05</v>
      </c>
      <c r="H209" s="18">
        <f t="shared" si="249"/>
        <v>3.1415926535897936E-4</v>
      </c>
      <c r="I209" s="18">
        <f t="shared" si="249"/>
        <v>0.5</v>
      </c>
      <c r="J209" s="19">
        <f t="shared" si="226"/>
        <v>107.60096209245133</v>
      </c>
      <c r="K209" s="19">
        <f t="shared" si="247"/>
        <v>1</v>
      </c>
      <c r="L209" s="19">
        <f t="shared" si="247"/>
        <v>1E-3</v>
      </c>
      <c r="M209" s="19">
        <f t="shared" si="227"/>
        <v>1.0760096209245132E-4</v>
      </c>
      <c r="N209" s="19">
        <f t="shared" si="228"/>
        <v>0.10760096209245132</v>
      </c>
      <c r="O209" s="33">
        <f t="shared" si="220"/>
        <v>0</v>
      </c>
      <c r="P209" s="20">
        <f t="shared" si="229"/>
        <v>0</v>
      </c>
      <c r="Q209" s="21">
        <f t="shared" si="230"/>
        <v>0</v>
      </c>
      <c r="R209" s="22">
        <f t="shared" si="221"/>
        <v>20</v>
      </c>
      <c r="S209" s="22">
        <f t="shared" si="231"/>
        <v>293.14999999999998</v>
      </c>
      <c r="T209" s="23">
        <f t="shared" si="214"/>
        <v>-4.4885536795617157E-6</v>
      </c>
      <c r="U209" s="24">
        <f t="shared" si="232"/>
        <v>-4.4885536795617161E-3</v>
      </c>
      <c r="V209" s="25">
        <f t="shared" si="233"/>
        <v>1.0311240841288961E-4</v>
      </c>
      <c r="W209" s="26">
        <f t="shared" si="234"/>
        <v>0.1031124084128896</v>
      </c>
      <c r="X209" s="15">
        <f t="shared" si="248"/>
        <v>3</v>
      </c>
      <c r="Y209" s="15">
        <f t="shared" si="248"/>
        <v>20</v>
      </c>
      <c r="Z209" s="15">
        <f t="shared" si="248"/>
        <v>293.14999999999998</v>
      </c>
      <c r="AA209" s="15">
        <v>1.821E-5</v>
      </c>
      <c r="AB209" s="15">
        <v>1.1890000000000001</v>
      </c>
      <c r="AC209" s="15">
        <f t="shared" si="235"/>
        <v>1.531539108494533E-5</v>
      </c>
      <c r="AD209" s="15">
        <v>1006</v>
      </c>
      <c r="AE209" s="15">
        <v>2.588E-2</v>
      </c>
      <c r="AF209" s="27">
        <f t="shared" si="236"/>
        <v>391.7627677100495</v>
      </c>
      <c r="AG209" s="28">
        <f t="shared" si="237"/>
        <v>0.70785394126738799</v>
      </c>
      <c r="AH209" s="27">
        <f t="shared" si="238"/>
        <v>277.31081916537875</v>
      </c>
      <c r="AI209" s="28">
        <f t="shared" si="215"/>
        <v>0.3</v>
      </c>
      <c r="AJ209" s="28">
        <f t="shared" si="239"/>
        <v>10.936654367697962</v>
      </c>
      <c r="AK209" s="28">
        <f t="shared" si="240"/>
        <v>1.1390790367228607</v>
      </c>
      <c r="AL209" s="28">
        <f t="shared" si="241"/>
        <v>1.013080265757788</v>
      </c>
      <c r="AM209" s="28">
        <f t="shared" si="242"/>
        <v>10.026900729562133</v>
      </c>
      <c r="AN209" s="29">
        <f t="shared" si="243"/>
        <v>129.748095440534</v>
      </c>
      <c r="AO209" s="30">
        <f t="shared" si="244"/>
        <v>1.0320104022444545E-4</v>
      </c>
      <c r="AP209" s="29">
        <f t="shared" si="245"/>
        <v>-8.8631811555849038E-8</v>
      </c>
      <c r="AQ209" s="31">
        <f t="shared" si="246"/>
        <v>-1.6446892040956644E-7</v>
      </c>
    </row>
    <row r="210" spans="1:43" x14ac:dyDescent="0.3">
      <c r="A210" s="29">
        <f t="shared" si="218"/>
        <v>193</v>
      </c>
      <c r="B210" s="31">
        <f t="shared" si="224"/>
        <v>20.002531657771424</v>
      </c>
      <c r="C210" s="31">
        <f t="shared" si="225"/>
        <v>-8.6869311463023564</v>
      </c>
      <c r="D210" s="42">
        <f t="shared" si="249"/>
        <v>2</v>
      </c>
      <c r="E210" s="18">
        <f t="shared" si="249"/>
        <v>2E-3</v>
      </c>
      <c r="F210" s="18">
        <f t="shared" si="249"/>
        <v>50</v>
      </c>
      <c r="G210" s="18">
        <f t="shared" si="249"/>
        <v>0.05</v>
      </c>
      <c r="H210" s="18">
        <f t="shared" si="249"/>
        <v>3.1415926535897936E-4</v>
      </c>
      <c r="I210" s="18">
        <f t="shared" si="249"/>
        <v>0.5</v>
      </c>
      <c r="J210" s="19">
        <f t="shared" si="226"/>
        <v>107.60096202995314</v>
      </c>
      <c r="K210" s="19">
        <f t="shared" ref="K210:L225" si="250">K209</f>
        <v>1</v>
      </c>
      <c r="L210" s="19">
        <f t="shared" si="250"/>
        <v>1E-3</v>
      </c>
      <c r="M210" s="19">
        <f t="shared" si="227"/>
        <v>1.0760096202995314E-4</v>
      </c>
      <c r="N210" s="19">
        <f t="shared" si="228"/>
        <v>0.10760096202995313</v>
      </c>
      <c r="O210" s="33">
        <f t="shared" si="220"/>
        <v>0</v>
      </c>
      <c r="P210" s="20">
        <f t="shared" si="229"/>
        <v>0</v>
      </c>
      <c r="Q210" s="21">
        <f t="shared" si="230"/>
        <v>0</v>
      </c>
      <c r="R210" s="22">
        <f t="shared" si="221"/>
        <v>20</v>
      </c>
      <c r="S210" s="22">
        <f t="shared" si="231"/>
        <v>293.14999999999998</v>
      </c>
      <c r="T210" s="23">
        <f t="shared" si="214"/>
        <v>-4.4882620962295675E-6</v>
      </c>
      <c r="U210" s="24">
        <f t="shared" si="232"/>
        <v>-4.4882620962295675E-3</v>
      </c>
      <c r="V210" s="25">
        <f t="shared" si="233"/>
        <v>1.0311269993372357E-4</v>
      </c>
      <c r="W210" s="26">
        <f t="shared" si="234"/>
        <v>0.10311269993372357</v>
      </c>
      <c r="X210" s="15">
        <f t="shared" ref="X210:Z225" si="251">X209</f>
        <v>3</v>
      </c>
      <c r="Y210" s="15">
        <f t="shared" si="251"/>
        <v>20</v>
      </c>
      <c r="Z210" s="15">
        <f t="shared" si="251"/>
        <v>293.14999999999998</v>
      </c>
      <c r="AA210" s="15">
        <v>1.821E-5</v>
      </c>
      <c r="AB210" s="15">
        <v>1.1890000000000001</v>
      </c>
      <c r="AC210" s="15">
        <f t="shared" si="235"/>
        <v>1.531539108494533E-5</v>
      </c>
      <c r="AD210" s="15">
        <v>1006</v>
      </c>
      <c r="AE210" s="15">
        <v>2.588E-2</v>
      </c>
      <c r="AF210" s="27">
        <f t="shared" si="236"/>
        <v>391.7627677100495</v>
      </c>
      <c r="AG210" s="28">
        <f t="shared" si="237"/>
        <v>0.70785394126738799</v>
      </c>
      <c r="AH210" s="27">
        <f t="shared" si="238"/>
        <v>277.31081916537875</v>
      </c>
      <c r="AI210" s="28">
        <f t="shared" si="215"/>
        <v>0.3</v>
      </c>
      <c r="AJ210" s="28">
        <f t="shared" si="239"/>
        <v>10.936654367697962</v>
      </c>
      <c r="AK210" s="28">
        <f t="shared" si="240"/>
        <v>1.1390790367228607</v>
      </c>
      <c r="AL210" s="28">
        <f t="shared" si="241"/>
        <v>1.013080265757788</v>
      </c>
      <c r="AM210" s="28">
        <f t="shared" si="242"/>
        <v>10.026900729562133</v>
      </c>
      <c r="AN210" s="29">
        <f t="shared" si="243"/>
        <v>129.748095440534</v>
      </c>
      <c r="AO210" s="30">
        <f t="shared" si="244"/>
        <v>1.031943362135681E-4</v>
      </c>
      <c r="AP210" s="29">
        <f t="shared" si="245"/>
        <v>-8.1636279844528466E-8</v>
      </c>
      <c r="AQ210" s="31">
        <f t="shared" si="246"/>
        <v>-1.5148771729462397E-7</v>
      </c>
    </row>
    <row r="211" spans="1:43" x14ac:dyDescent="0.3">
      <c r="A211" s="29">
        <f t="shared" si="218"/>
        <v>194</v>
      </c>
      <c r="B211" s="31">
        <f t="shared" si="224"/>
        <v>20.002531506283706</v>
      </c>
      <c r="C211" s="31">
        <f t="shared" si="225"/>
        <v>-8.6869909854530398</v>
      </c>
      <c r="D211" s="42">
        <f t="shared" si="249"/>
        <v>2</v>
      </c>
      <c r="E211" s="18">
        <f t="shared" si="249"/>
        <v>2E-3</v>
      </c>
      <c r="F211" s="18">
        <f t="shared" si="249"/>
        <v>50</v>
      </c>
      <c r="G211" s="18">
        <f t="shared" si="249"/>
        <v>0.05</v>
      </c>
      <c r="H211" s="18">
        <f t="shared" si="249"/>
        <v>3.1415926535897936E-4</v>
      </c>
      <c r="I211" s="18">
        <f t="shared" si="249"/>
        <v>0.5</v>
      </c>
      <c r="J211" s="19">
        <f t="shared" si="226"/>
        <v>107.60096197238781</v>
      </c>
      <c r="K211" s="19">
        <f t="shared" si="250"/>
        <v>1</v>
      </c>
      <c r="L211" s="19">
        <f t="shared" si="250"/>
        <v>1E-3</v>
      </c>
      <c r="M211" s="19">
        <f t="shared" si="227"/>
        <v>1.076009619723878E-4</v>
      </c>
      <c r="N211" s="19">
        <f t="shared" si="228"/>
        <v>0.1076009619723878</v>
      </c>
      <c r="O211" s="33">
        <f t="shared" si="220"/>
        <v>0</v>
      </c>
      <c r="P211" s="20">
        <f t="shared" si="229"/>
        <v>0</v>
      </c>
      <c r="Q211" s="21">
        <f t="shared" si="230"/>
        <v>0</v>
      </c>
      <c r="R211" s="22">
        <f t="shared" si="221"/>
        <v>20</v>
      </c>
      <c r="S211" s="22">
        <f t="shared" si="231"/>
        <v>293.14999999999998</v>
      </c>
      <c r="T211" s="23">
        <f t="shared" ref="T211:T225" si="252">0.000000056*H211*((S211)^4-(B211+273.15)^4)</f>
        <v>-4.4879935269786852E-6</v>
      </c>
      <c r="U211" s="24">
        <f t="shared" si="232"/>
        <v>-4.4879935269786855E-3</v>
      </c>
      <c r="V211" s="25">
        <f t="shared" si="233"/>
        <v>1.0311296844540911E-4</v>
      </c>
      <c r="W211" s="26">
        <f t="shared" si="234"/>
        <v>0.10311296844540911</v>
      </c>
      <c r="X211" s="15">
        <f t="shared" si="251"/>
        <v>3</v>
      </c>
      <c r="Y211" s="15">
        <f t="shared" si="251"/>
        <v>20</v>
      </c>
      <c r="Z211" s="15">
        <f t="shared" si="251"/>
        <v>293.14999999999998</v>
      </c>
      <c r="AA211" s="15">
        <v>1.821E-5</v>
      </c>
      <c r="AB211" s="15">
        <v>1.1890000000000001</v>
      </c>
      <c r="AC211" s="15">
        <f t="shared" si="235"/>
        <v>1.531539108494533E-5</v>
      </c>
      <c r="AD211" s="15">
        <v>1006</v>
      </c>
      <c r="AE211" s="15">
        <v>2.588E-2</v>
      </c>
      <c r="AF211" s="27">
        <f t="shared" si="236"/>
        <v>391.7627677100495</v>
      </c>
      <c r="AG211" s="28">
        <f t="shared" si="237"/>
        <v>0.70785394126738799</v>
      </c>
      <c r="AH211" s="27">
        <f t="shared" si="238"/>
        <v>277.31081916537875</v>
      </c>
      <c r="AI211" s="28">
        <f t="shared" ref="AI211:AI225" si="253">AI210</f>
        <v>0.3</v>
      </c>
      <c r="AJ211" s="28">
        <f t="shared" si="239"/>
        <v>10.936654367697962</v>
      </c>
      <c r="AK211" s="28">
        <f t="shared" si="240"/>
        <v>1.1390790367228607</v>
      </c>
      <c r="AL211" s="28">
        <f t="shared" si="241"/>
        <v>1.013080265757788</v>
      </c>
      <c r="AM211" s="28">
        <f t="shared" si="242"/>
        <v>10.026900729562133</v>
      </c>
      <c r="AN211" s="29">
        <f t="shared" si="243"/>
        <v>129.748095440534</v>
      </c>
      <c r="AO211" s="30">
        <f t="shared" si="244"/>
        <v>1.0318816133688527E-4</v>
      </c>
      <c r="AP211" s="29">
        <f t="shared" si="245"/>
        <v>-7.5192891476163256E-8</v>
      </c>
      <c r="AQ211" s="31">
        <f t="shared" si="246"/>
        <v>-1.3953109460891007E-7</v>
      </c>
    </row>
    <row r="212" spans="1:43" x14ac:dyDescent="0.3">
      <c r="A212" s="29">
        <f t="shared" si="218"/>
        <v>195</v>
      </c>
      <c r="B212" s="31">
        <f t="shared" si="224"/>
        <v>20.00253136675261</v>
      </c>
      <c r="C212" s="31">
        <f t="shared" si="225"/>
        <v>-8.6870461047874752</v>
      </c>
      <c r="D212" s="42">
        <f t="shared" ref="D212:I225" si="254">D211</f>
        <v>2</v>
      </c>
      <c r="E212" s="18">
        <f t="shared" si="254"/>
        <v>2E-3</v>
      </c>
      <c r="F212" s="18">
        <f t="shared" si="254"/>
        <v>50</v>
      </c>
      <c r="G212" s="18">
        <f t="shared" si="254"/>
        <v>0.05</v>
      </c>
      <c r="H212" s="18">
        <f t="shared" si="254"/>
        <v>3.1415926535897936E-4</v>
      </c>
      <c r="I212" s="18">
        <f t="shared" si="254"/>
        <v>0.5</v>
      </c>
      <c r="J212" s="19">
        <f t="shared" si="226"/>
        <v>107.60096191936599</v>
      </c>
      <c r="K212" s="19">
        <f t="shared" si="250"/>
        <v>1</v>
      </c>
      <c r="L212" s="19">
        <f t="shared" si="250"/>
        <v>1E-3</v>
      </c>
      <c r="M212" s="19">
        <f t="shared" si="227"/>
        <v>1.0760096191936598E-4</v>
      </c>
      <c r="N212" s="19">
        <f t="shared" si="228"/>
        <v>0.10760096191936598</v>
      </c>
      <c r="O212" s="33">
        <f t="shared" si="220"/>
        <v>0</v>
      </c>
      <c r="P212" s="20">
        <f t="shared" si="229"/>
        <v>0</v>
      </c>
      <c r="Q212" s="21">
        <f t="shared" si="230"/>
        <v>0</v>
      </c>
      <c r="R212" s="22">
        <f t="shared" si="221"/>
        <v>20</v>
      </c>
      <c r="S212" s="22">
        <f t="shared" si="231"/>
        <v>293.14999999999998</v>
      </c>
      <c r="T212" s="23">
        <f t="shared" si="252"/>
        <v>-4.4877461553816731E-6</v>
      </c>
      <c r="U212" s="24">
        <f t="shared" si="232"/>
        <v>-4.4877461553816727E-3</v>
      </c>
      <c r="V212" s="25">
        <f t="shared" si="233"/>
        <v>1.031132157639843E-4</v>
      </c>
      <c r="W212" s="26">
        <f t="shared" si="234"/>
        <v>0.1031132157639843</v>
      </c>
      <c r="X212" s="15">
        <f t="shared" si="251"/>
        <v>3</v>
      </c>
      <c r="Y212" s="15">
        <f t="shared" si="251"/>
        <v>20</v>
      </c>
      <c r="Z212" s="15">
        <f t="shared" si="251"/>
        <v>293.14999999999998</v>
      </c>
      <c r="AA212" s="15">
        <v>1.821E-5</v>
      </c>
      <c r="AB212" s="15">
        <v>1.1890000000000001</v>
      </c>
      <c r="AC212" s="15">
        <f t="shared" si="235"/>
        <v>1.531539108494533E-5</v>
      </c>
      <c r="AD212" s="15">
        <v>1006</v>
      </c>
      <c r="AE212" s="15">
        <v>2.588E-2</v>
      </c>
      <c r="AF212" s="27">
        <f t="shared" si="236"/>
        <v>391.7627677100495</v>
      </c>
      <c r="AG212" s="28">
        <f t="shared" si="237"/>
        <v>0.70785394126738799</v>
      </c>
      <c r="AH212" s="27">
        <f t="shared" si="238"/>
        <v>277.31081916537875</v>
      </c>
      <c r="AI212" s="28">
        <f t="shared" si="253"/>
        <v>0.3</v>
      </c>
      <c r="AJ212" s="28">
        <f t="shared" si="239"/>
        <v>10.936654367697962</v>
      </c>
      <c r="AK212" s="28">
        <f t="shared" si="240"/>
        <v>1.1390790367228607</v>
      </c>
      <c r="AL212" s="28">
        <f t="shared" si="241"/>
        <v>1.013080265757788</v>
      </c>
      <c r="AM212" s="28">
        <f t="shared" si="242"/>
        <v>10.026900729562133</v>
      </c>
      <c r="AN212" s="29">
        <f t="shared" si="243"/>
        <v>129.748095440534</v>
      </c>
      <c r="AO212" s="30">
        <f t="shared" si="244"/>
        <v>1.03182473830858E-4</v>
      </c>
      <c r="AP212" s="29">
        <f t="shared" si="245"/>
        <v>-6.9258066873699713E-8</v>
      </c>
      <c r="AQ212" s="31">
        <f t="shared" si="246"/>
        <v>-1.2851818425479581E-7</v>
      </c>
    </row>
    <row r="213" spans="1:43" x14ac:dyDescent="0.3">
      <c r="A213" s="29">
        <f t="shared" si="218"/>
        <v>196</v>
      </c>
      <c r="B213" s="31">
        <f t="shared" si="224"/>
        <v>20.002531238234425</v>
      </c>
      <c r="C213" s="31">
        <f t="shared" si="225"/>
        <v>-8.6870968763506902</v>
      </c>
      <c r="D213" s="42">
        <f t="shared" si="254"/>
        <v>2</v>
      </c>
      <c r="E213" s="18">
        <f t="shared" si="254"/>
        <v>2E-3</v>
      </c>
      <c r="F213" s="18">
        <f t="shared" si="254"/>
        <v>50</v>
      </c>
      <c r="G213" s="18">
        <f t="shared" si="254"/>
        <v>0.05</v>
      </c>
      <c r="H213" s="18">
        <f t="shared" si="254"/>
        <v>3.1415926535897936E-4</v>
      </c>
      <c r="I213" s="18">
        <f t="shared" si="254"/>
        <v>0.5</v>
      </c>
      <c r="J213" s="19">
        <f t="shared" si="226"/>
        <v>107.60096187052908</v>
      </c>
      <c r="K213" s="19">
        <f t="shared" si="250"/>
        <v>1</v>
      </c>
      <c r="L213" s="19">
        <f t="shared" si="250"/>
        <v>1E-3</v>
      </c>
      <c r="M213" s="19">
        <f t="shared" si="227"/>
        <v>1.0760096187052907E-4</v>
      </c>
      <c r="N213" s="19">
        <f t="shared" si="228"/>
        <v>0.10760096187052906</v>
      </c>
      <c r="O213" s="33">
        <f t="shared" si="220"/>
        <v>0</v>
      </c>
      <c r="P213" s="20">
        <f t="shared" si="229"/>
        <v>0</v>
      </c>
      <c r="Q213" s="21">
        <f t="shared" si="230"/>
        <v>0</v>
      </c>
      <c r="R213" s="22">
        <f t="shared" si="221"/>
        <v>20</v>
      </c>
      <c r="S213" s="22">
        <f t="shared" si="231"/>
        <v>293.14999999999998</v>
      </c>
      <c r="T213" s="23">
        <f t="shared" si="252"/>
        <v>-4.487518308328081E-6</v>
      </c>
      <c r="U213" s="24">
        <f t="shared" si="232"/>
        <v>-4.4875183083280812E-3</v>
      </c>
      <c r="V213" s="25">
        <f t="shared" si="233"/>
        <v>1.0311344356220098E-4</v>
      </c>
      <c r="W213" s="26">
        <f t="shared" si="234"/>
        <v>0.10311344356220098</v>
      </c>
      <c r="X213" s="15">
        <f t="shared" si="251"/>
        <v>3</v>
      </c>
      <c r="Y213" s="15">
        <f t="shared" si="251"/>
        <v>20</v>
      </c>
      <c r="Z213" s="15">
        <f t="shared" si="251"/>
        <v>293.14999999999998</v>
      </c>
      <c r="AA213" s="15">
        <v>1.821E-5</v>
      </c>
      <c r="AB213" s="15">
        <v>1.1890000000000001</v>
      </c>
      <c r="AC213" s="15">
        <f t="shared" si="235"/>
        <v>1.531539108494533E-5</v>
      </c>
      <c r="AD213" s="15">
        <v>1006</v>
      </c>
      <c r="AE213" s="15">
        <v>2.588E-2</v>
      </c>
      <c r="AF213" s="27">
        <f t="shared" si="236"/>
        <v>391.7627677100495</v>
      </c>
      <c r="AG213" s="28">
        <f t="shared" si="237"/>
        <v>0.70785394126738799</v>
      </c>
      <c r="AH213" s="27">
        <f t="shared" si="238"/>
        <v>277.31081916537875</v>
      </c>
      <c r="AI213" s="28">
        <f t="shared" si="253"/>
        <v>0.3</v>
      </c>
      <c r="AJ213" s="28">
        <f t="shared" si="239"/>
        <v>10.936654367697962</v>
      </c>
      <c r="AK213" s="28">
        <f t="shared" si="240"/>
        <v>1.1390790367228607</v>
      </c>
      <c r="AL213" s="28">
        <f t="shared" si="241"/>
        <v>1.013080265757788</v>
      </c>
      <c r="AM213" s="28">
        <f t="shared" si="242"/>
        <v>10.026900729562133</v>
      </c>
      <c r="AN213" s="29">
        <f t="shared" si="243"/>
        <v>129.748095440534</v>
      </c>
      <c r="AO213" s="30">
        <f t="shared" si="244"/>
        <v>1.0317723522835235E-4</v>
      </c>
      <c r="AP213" s="29">
        <f t="shared" si="245"/>
        <v>-6.3791666151364972E-8</v>
      </c>
      <c r="AQ213" s="31">
        <f t="shared" si="246"/>
        <v>-1.183745009705841E-7</v>
      </c>
    </row>
    <row r="214" spans="1:43" x14ac:dyDescent="0.3">
      <c r="A214" s="29">
        <f t="shared" si="218"/>
        <v>197</v>
      </c>
      <c r="B214" s="31">
        <f t="shared" si="224"/>
        <v>20.002531119859924</v>
      </c>
      <c r="C214" s="31">
        <f t="shared" si="225"/>
        <v>-8.6871436428966859</v>
      </c>
      <c r="D214" s="42">
        <f t="shared" si="254"/>
        <v>2</v>
      </c>
      <c r="E214" s="18">
        <f t="shared" si="254"/>
        <v>2E-3</v>
      </c>
      <c r="F214" s="18">
        <f t="shared" si="254"/>
        <v>50</v>
      </c>
      <c r="G214" s="18">
        <f t="shared" si="254"/>
        <v>0.05</v>
      </c>
      <c r="H214" s="18">
        <f t="shared" si="254"/>
        <v>3.1415926535897936E-4</v>
      </c>
      <c r="I214" s="18">
        <f t="shared" si="254"/>
        <v>0.5</v>
      </c>
      <c r="J214" s="19">
        <f t="shared" si="226"/>
        <v>107.60096182554678</v>
      </c>
      <c r="K214" s="19">
        <f t="shared" si="250"/>
        <v>1</v>
      </c>
      <c r="L214" s="19">
        <f t="shared" si="250"/>
        <v>1E-3</v>
      </c>
      <c r="M214" s="19">
        <f t="shared" si="227"/>
        <v>1.0760096182554677E-4</v>
      </c>
      <c r="N214" s="19">
        <f t="shared" si="228"/>
        <v>0.10760096182554676</v>
      </c>
      <c r="O214" s="33">
        <f t="shared" si="220"/>
        <v>0</v>
      </c>
      <c r="P214" s="20">
        <f t="shared" si="229"/>
        <v>0</v>
      </c>
      <c r="Q214" s="21">
        <f t="shared" si="230"/>
        <v>0</v>
      </c>
      <c r="R214" s="22">
        <f t="shared" si="221"/>
        <v>20</v>
      </c>
      <c r="S214" s="22">
        <f t="shared" si="231"/>
        <v>293.14999999999998</v>
      </c>
      <c r="T214" s="23">
        <f t="shared" si="252"/>
        <v>-4.487308444699318E-6</v>
      </c>
      <c r="U214" s="24">
        <f t="shared" si="232"/>
        <v>-4.4873084446993179E-3</v>
      </c>
      <c r="V214" s="25">
        <f t="shared" si="233"/>
        <v>1.0311365338084745E-4</v>
      </c>
      <c r="W214" s="26">
        <f t="shared" si="234"/>
        <v>0.10311365338084745</v>
      </c>
      <c r="X214" s="15">
        <f t="shared" si="251"/>
        <v>3</v>
      </c>
      <c r="Y214" s="15">
        <f t="shared" si="251"/>
        <v>20</v>
      </c>
      <c r="Z214" s="15">
        <f t="shared" si="251"/>
        <v>293.14999999999998</v>
      </c>
      <c r="AA214" s="15">
        <v>1.821E-5</v>
      </c>
      <c r="AB214" s="15">
        <v>1.1890000000000001</v>
      </c>
      <c r="AC214" s="15">
        <f t="shared" si="235"/>
        <v>1.531539108494533E-5</v>
      </c>
      <c r="AD214" s="15">
        <v>1006</v>
      </c>
      <c r="AE214" s="15">
        <v>2.588E-2</v>
      </c>
      <c r="AF214" s="27">
        <f t="shared" si="236"/>
        <v>391.7627677100495</v>
      </c>
      <c r="AG214" s="28">
        <f t="shared" si="237"/>
        <v>0.70785394126738799</v>
      </c>
      <c r="AH214" s="27">
        <f t="shared" si="238"/>
        <v>277.31081916537875</v>
      </c>
      <c r="AI214" s="28">
        <f t="shared" si="253"/>
        <v>0.3</v>
      </c>
      <c r="AJ214" s="28">
        <f t="shared" si="239"/>
        <v>10.936654367697962</v>
      </c>
      <c r="AK214" s="28">
        <f t="shared" si="240"/>
        <v>1.1390790367228607</v>
      </c>
      <c r="AL214" s="28">
        <f t="shared" si="241"/>
        <v>1.013080265757788</v>
      </c>
      <c r="AM214" s="28">
        <f t="shared" si="242"/>
        <v>10.026900729562133</v>
      </c>
      <c r="AN214" s="29">
        <f t="shared" si="243"/>
        <v>129.748095440534</v>
      </c>
      <c r="AO214" s="30">
        <f t="shared" si="244"/>
        <v>1.031724100982635E-4</v>
      </c>
      <c r="AP214" s="29">
        <f t="shared" si="245"/>
        <v>-5.8756717416055576E-8</v>
      </c>
      <c r="AQ214" s="31">
        <f t="shared" si="246"/>
        <v>-1.0903143815512933E-7</v>
      </c>
    </row>
    <row r="215" spans="1:43" x14ac:dyDescent="0.3">
      <c r="A215" s="29">
        <f t="shared" si="218"/>
        <v>198</v>
      </c>
      <c r="B215" s="31">
        <f t="shared" si="224"/>
        <v>20.002531010828484</v>
      </c>
      <c r="C215" s="31">
        <f t="shared" si="225"/>
        <v>-8.6871867201882882</v>
      </c>
      <c r="D215" s="42">
        <f t="shared" si="254"/>
        <v>2</v>
      </c>
      <c r="E215" s="18">
        <f t="shared" si="254"/>
        <v>2E-3</v>
      </c>
      <c r="F215" s="18">
        <f t="shared" si="254"/>
        <v>50</v>
      </c>
      <c r="G215" s="18">
        <f t="shared" si="254"/>
        <v>0.05</v>
      </c>
      <c r="H215" s="18">
        <f t="shared" si="254"/>
        <v>3.1415926535897936E-4</v>
      </c>
      <c r="I215" s="18">
        <f t="shared" si="254"/>
        <v>0.5</v>
      </c>
      <c r="J215" s="19">
        <f t="shared" si="226"/>
        <v>107.60096178411483</v>
      </c>
      <c r="K215" s="19">
        <f t="shared" si="250"/>
        <v>1</v>
      </c>
      <c r="L215" s="19">
        <f t="shared" si="250"/>
        <v>1E-3</v>
      </c>
      <c r="M215" s="19">
        <f t="shared" si="227"/>
        <v>1.0760096178411482E-4</v>
      </c>
      <c r="N215" s="19">
        <f t="shared" si="228"/>
        <v>0.10760096178411482</v>
      </c>
      <c r="O215" s="33">
        <f t="shared" si="220"/>
        <v>0</v>
      </c>
      <c r="P215" s="20">
        <f t="shared" si="229"/>
        <v>0</v>
      </c>
      <c r="Q215" s="21">
        <f t="shared" si="230"/>
        <v>0</v>
      </c>
      <c r="R215" s="22">
        <f t="shared" si="221"/>
        <v>20</v>
      </c>
      <c r="S215" s="22">
        <f t="shared" si="231"/>
        <v>293.14999999999998</v>
      </c>
      <c r="T215" s="23">
        <f t="shared" si="252"/>
        <v>-4.4871151452851214E-6</v>
      </c>
      <c r="U215" s="24">
        <f t="shared" si="232"/>
        <v>-4.4871151452851215E-3</v>
      </c>
      <c r="V215" s="25">
        <f t="shared" si="233"/>
        <v>1.031138466388297E-4</v>
      </c>
      <c r="W215" s="26">
        <f t="shared" si="234"/>
        <v>0.10311384663882969</v>
      </c>
      <c r="X215" s="15">
        <f t="shared" si="251"/>
        <v>3</v>
      </c>
      <c r="Y215" s="15">
        <f t="shared" si="251"/>
        <v>20</v>
      </c>
      <c r="Z215" s="15">
        <f t="shared" si="251"/>
        <v>293.14999999999998</v>
      </c>
      <c r="AA215" s="15">
        <v>1.821E-5</v>
      </c>
      <c r="AB215" s="15">
        <v>1.1890000000000001</v>
      </c>
      <c r="AC215" s="15">
        <f t="shared" si="235"/>
        <v>1.531539108494533E-5</v>
      </c>
      <c r="AD215" s="15">
        <v>1006</v>
      </c>
      <c r="AE215" s="15">
        <v>2.588E-2</v>
      </c>
      <c r="AF215" s="27">
        <f t="shared" si="236"/>
        <v>391.7627677100495</v>
      </c>
      <c r="AG215" s="28">
        <f t="shared" si="237"/>
        <v>0.70785394126738799</v>
      </c>
      <c r="AH215" s="27">
        <f t="shared" si="238"/>
        <v>277.31081916537875</v>
      </c>
      <c r="AI215" s="28">
        <f t="shared" si="253"/>
        <v>0.3</v>
      </c>
      <c r="AJ215" s="28">
        <f t="shared" si="239"/>
        <v>10.936654367697962</v>
      </c>
      <c r="AK215" s="28">
        <f t="shared" si="240"/>
        <v>1.1390790367228607</v>
      </c>
      <c r="AL215" s="28">
        <f t="shared" si="241"/>
        <v>1.013080265757788</v>
      </c>
      <c r="AM215" s="28">
        <f t="shared" si="242"/>
        <v>10.026900729562133</v>
      </c>
      <c r="AN215" s="29">
        <f t="shared" si="243"/>
        <v>129.748095440534</v>
      </c>
      <c r="AO215" s="30">
        <f t="shared" si="244"/>
        <v>1.0316796580599326E-4</v>
      </c>
      <c r="AP215" s="29">
        <f t="shared" si="245"/>
        <v>-5.4119167163560163E-8</v>
      </c>
      <c r="AQ215" s="31">
        <f t="shared" si="246"/>
        <v>-1.0042580469256135E-7</v>
      </c>
    </row>
    <row r="216" spans="1:43" x14ac:dyDescent="0.3">
      <c r="A216" s="29">
        <f t="shared" si="218"/>
        <v>199</v>
      </c>
      <c r="B216" s="31">
        <f t="shared" si="224"/>
        <v>20.00253091040268</v>
      </c>
      <c r="C216" s="31">
        <f t="shared" si="225"/>
        <v>-8.6872263991165006</v>
      </c>
      <c r="D216" s="42">
        <f t="shared" si="254"/>
        <v>2</v>
      </c>
      <c r="E216" s="18">
        <f t="shared" si="254"/>
        <v>2E-3</v>
      </c>
      <c r="F216" s="18">
        <f t="shared" si="254"/>
        <v>50</v>
      </c>
      <c r="G216" s="18">
        <f t="shared" si="254"/>
        <v>0.05</v>
      </c>
      <c r="H216" s="18">
        <f t="shared" si="254"/>
        <v>3.1415926535897936E-4</v>
      </c>
      <c r="I216" s="18">
        <f t="shared" si="254"/>
        <v>0.5</v>
      </c>
      <c r="J216" s="19">
        <f t="shared" si="226"/>
        <v>107.60096174595301</v>
      </c>
      <c r="K216" s="19">
        <f t="shared" si="250"/>
        <v>1</v>
      </c>
      <c r="L216" s="19">
        <f t="shared" si="250"/>
        <v>1E-3</v>
      </c>
      <c r="M216" s="19">
        <f t="shared" si="227"/>
        <v>1.07600961745953E-4</v>
      </c>
      <c r="N216" s="19">
        <f t="shared" si="228"/>
        <v>0.107600961745953</v>
      </c>
      <c r="O216" s="33">
        <f t="shared" si="220"/>
        <v>0</v>
      </c>
      <c r="P216" s="20">
        <f t="shared" si="229"/>
        <v>0</v>
      </c>
      <c r="Q216" s="21">
        <f t="shared" si="230"/>
        <v>0</v>
      </c>
      <c r="R216" s="22">
        <f t="shared" si="221"/>
        <v>20</v>
      </c>
      <c r="S216" s="22">
        <f t="shared" si="231"/>
        <v>293.14999999999998</v>
      </c>
      <c r="T216" s="23">
        <f t="shared" si="252"/>
        <v>-4.4869371026664738E-6</v>
      </c>
      <c r="U216" s="24">
        <f t="shared" si="232"/>
        <v>-4.4869371026664742E-3</v>
      </c>
      <c r="V216" s="25">
        <f t="shared" si="233"/>
        <v>1.0311402464328653E-4</v>
      </c>
      <c r="W216" s="26">
        <f t="shared" si="234"/>
        <v>0.10311402464328653</v>
      </c>
      <c r="X216" s="15">
        <f t="shared" si="251"/>
        <v>3</v>
      </c>
      <c r="Y216" s="15">
        <f t="shared" si="251"/>
        <v>20</v>
      </c>
      <c r="Z216" s="15">
        <f t="shared" si="251"/>
        <v>293.14999999999998</v>
      </c>
      <c r="AA216" s="15">
        <v>1.821E-5</v>
      </c>
      <c r="AB216" s="15">
        <v>1.1890000000000001</v>
      </c>
      <c r="AC216" s="15">
        <f t="shared" si="235"/>
        <v>1.531539108494533E-5</v>
      </c>
      <c r="AD216" s="15">
        <v>1006</v>
      </c>
      <c r="AE216" s="15">
        <v>2.588E-2</v>
      </c>
      <c r="AF216" s="27">
        <f t="shared" si="236"/>
        <v>391.7627677100495</v>
      </c>
      <c r="AG216" s="28">
        <f t="shared" si="237"/>
        <v>0.70785394126738799</v>
      </c>
      <c r="AH216" s="27">
        <f t="shared" si="238"/>
        <v>277.31081916537875</v>
      </c>
      <c r="AI216" s="28">
        <f t="shared" si="253"/>
        <v>0.3</v>
      </c>
      <c r="AJ216" s="28">
        <f t="shared" si="239"/>
        <v>10.936654367697962</v>
      </c>
      <c r="AK216" s="28">
        <f t="shared" si="240"/>
        <v>1.1390790367228607</v>
      </c>
      <c r="AL216" s="28">
        <f t="shared" si="241"/>
        <v>1.013080265757788</v>
      </c>
      <c r="AM216" s="28">
        <f t="shared" si="242"/>
        <v>10.026900729562133</v>
      </c>
      <c r="AN216" s="29">
        <f t="shared" si="243"/>
        <v>129.748095440534</v>
      </c>
      <c r="AO216" s="30">
        <f t="shared" si="244"/>
        <v>1.0316387229289785E-4</v>
      </c>
      <c r="AP216" s="29">
        <f t="shared" si="245"/>
        <v>-4.9847649611321765E-8</v>
      </c>
      <c r="AQ216" s="31">
        <f t="shared" si="246"/>
        <v>-9.2499396916449488E-8</v>
      </c>
    </row>
    <row r="217" spans="1:43" x14ac:dyDescent="0.3">
      <c r="A217" s="29">
        <f t="shared" si="218"/>
        <v>200</v>
      </c>
      <c r="B217" s="31">
        <f t="shared" si="224"/>
        <v>20.002530817903281</v>
      </c>
      <c r="C217" s="31">
        <f t="shared" si="225"/>
        <v>-8.6872629476599155</v>
      </c>
      <c r="D217" s="42">
        <f t="shared" si="254"/>
        <v>2</v>
      </c>
      <c r="E217" s="18">
        <f t="shared" si="254"/>
        <v>2E-3</v>
      </c>
      <c r="F217" s="18">
        <f t="shared" si="254"/>
        <v>50</v>
      </c>
      <c r="G217" s="18">
        <f t="shared" si="254"/>
        <v>0.05</v>
      </c>
      <c r="H217" s="18">
        <f t="shared" si="254"/>
        <v>3.1415926535897936E-4</v>
      </c>
      <c r="I217" s="18">
        <f t="shared" si="254"/>
        <v>0.5</v>
      </c>
      <c r="J217" s="19">
        <f t="shared" si="226"/>
        <v>107.60096171080325</v>
      </c>
      <c r="K217" s="19">
        <f t="shared" si="250"/>
        <v>1</v>
      </c>
      <c r="L217" s="19">
        <f t="shared" si="250"/>
        <v>1E-3</v>
      </c>
      <c r="M217" s="19">
        <f t="shared" si="227"/>
        <v>1.0760096171080324E-4</v>
      </c>
      <c r="N217" s="19">
        <f t="shared" si="228"/>
        <v>0.10760096171080324</v>
      </c>
      <c r="O217" s="33">
        <f t="shared" si="220"/>
        <v>0</v>
      </c>
      <c r="P217" s="20">
        <f t="shared" si="229"/>
        <v>0</v>
      </c>
      <c r="Q217" s="21">
        <f t="shared" si="230"/>
        <v>0</v>
      </c>
      <c r="R217" s="22">
        <f t="shared" si="221"/>
        <v>20</v>
      </c>
      <c r="S217" s="22">
        <f t="shared" si="231"/>
        <v>293.14999999999998</v>
      </c>
      <c r="T217" s="23">
        <f t="shared" si="252"/>
        <v>-4.4867731124910918E-6</v>
      </c>
      <c r="U217" s="24">
        <f t="shared" si="232"/>
        <v>-4.4867731124910914E-3</v>
      </c>
      <c r="V217" s="25">
        <f t="shared" si="233"/>
        <v>1.0311418859831214E-4</v>
      </c>
      <c r="W217" s="26">
        <f t="shared" si="234"/>
        <v>0.10311418859831215</v>
      </c>
      <c r="X217" s="15">
        <f t="shared" si="251"/>
        <v>3</v>
      </c>
      <c r="Y217" s="15">
        <f t="shared" si="251"/>
        <v>20</v>
      </c>
      <c r="Z217" s="15">
        <f t="shared" si="251"/>
        <v>293.14999999999998</v>
      </c>
      <c r="AA217" s="15">
        <v>1.821E-5</v>
      </c>
      <c r="AB217" s="15">
        <v>1.1890000000000001</v>
      </c>
      <c r="AC217" s="15">
        <f t="shared" si="235"/>
        <v>1.531539108494533E-5</v>
      </c>
      <c r="AD217" s="15">
        <v>1006</v>
      </c>
      <c r="AE217" s="15">
        <v>2.588E-2</v>
      </c>
      <c r="AF217" s="27">
        <f t="shared" si="236"/>
        <v>391.7627677100495</v>
      </c>
      <c r="AG217" s="28">
        <f t="shared" si="237"/>
        <v>0.70785394126738799</v>
      </c>
      <c r="AH217" s="27">
        <f t="shared" si="238"/>
        <v>277.31081916537875</v>
      </c>
      <c r="AI217" s="28">
        <f t="shared" si="253"/>
        <v>0.3</v>
      </c>
      <c r="AJ217" s="28">
        <f t="shared" si="239"/>
        <v>10.936654367697962</v>
      </c>
      <c r="AK217" s="28">
        <f t="shared" si="240"/>
        <v>1.1390790367228607</v>
      </c>
      <c r="AL217" s="28">
        <f t="shared" si="241"/>
        <v>1.013080265757788</v>
      </c>
      <c r="AM217" s="28">
        <f t="shared" si="242"/>
        <v>10.026900729562133</v>
      </c>
      <c r="AN217" s="29">
        <f t="shared" si="243"/>
        <v>129.748095440534</v>
      </c>
      <c r="AO217" s="30">
        <f t="shared" si="244"/>
        <v>1.0316010187253457E-4</v>
      </c>
      <c r="AP217" s="29">
        <f t="shared" si="245"/>
        <v>-4.5913274222432053E-8</v>
      </c>
      <c r="AQ217" s="31">
        <f t="shared" si="246"/>
        <v>-8.5198604330382171E-8</v>
      </c>
    </row>
    <row r="218" spans="1:43" x14ac:dyDescent="0.3">
      <c r="A218" s="29">
        <f t="shared" si="218"/>
        <v>201</v>
      </c>
      <c r="B218" s="31">
        <f t="shared" si="224"/>
        <v>20.002530732704678</v>
      </c>
      <c r="C218" s="31">
        <f t="shared" si="225"/>
        <v>-8.6872966126809086</v>
      </c>
      <c r="D218" s="42">
        <f t="shared" si="254"/>
        <v>2</v>
      </c>
      <c r="E218" s="18">
        <f t="shared" si="254"/>
        <v>2E-3</v>
      </c>
      <c r="F218" s="18">
        <f t="shared" si="254"/>
        <v>50</v>
      </c>
      <c r="G218" s="18">
        <f t="shared" si="254"/>
        <v>0.05</v>
      </c>
      <c r="H218" s="18">
        <f t="shared" si="254"/>
        <v>3.1415926535897936E-4</v>
      </c>
      <c r="I218" s="18">
        <f t="shared" si="254"/>
        <v>0.5</v>
      </c>
      <c r="J218" s="19">
        <f t="shared" si="226"/>
        <v>107.60096167842778</v>
      </c>
      <c r="K218" s="19">
        <f t="shared" si="250"/>
        <v>1</v>
      </c>
      <c r="L218" s="19">
        <f t="shared" si="250"/>
        <v>1E-3</v>
      </c>
      <c r="M218" s="19">
        <f t="shared" si="227"/>
        <v>1.0760096167842777E-4</v>
      </c>
      <c r="N218" s="19">
        <f t="shared" si="228"/>
        <v>0.10760096167842777</v>
      </c>
      <c r="O218" s="33">
        <f t="shared" si="220"/>
        <v>0</v>
      </c>
      <c r="P218" s="20">
        <f t="shared" si="229"/>
        <v>0</v>
      </c>
      <c r="Q218" s="21">
        <f t="shared" si="230"/>
        <v>0</v>
      </c>
      <c r="R218" s="22">
        <f t="shared" si="221"/>
        <v>20</v>
      </c>
      <c r="S218" s="22">
        <f t="shared" si="231"/>
        <v>293.14999999999998</v>
      </c>
      <c r="T218" s="23">
        <f t="shared" si="252"/>
        <v>-4.486622065705245E-6</v>
      </c>
      <c r="U218" s="24">
        <f t="shared" si="232"/>
        <v>-4.4866220657052451E-3</v>
      </c>
      <c r="V218" s="25">
        <f t="shared" si="233"/>
        <v>1.0311433961272252E-4</v>
      </c>
      <c r="W218" s="26">
        <f t="shared" si="234"/>
        <v>0.10311433961272252</v>
      </c>
      <c r="X218" s="15">
        <f t="shared" si="251"/>
        <v>3</v>
      </c>
      <c r="Y218" s="15">
        <f t="shared" si="251"/>
        <v>20</v>
      </c>
      <c r="Z218" s="15">
        <f t="shared" si="251"/>
        <v>293.14999999999998</v>
      </c>
      <c r="AA218" s="15">
        <v>1.821E-5</v>
      </c>
      <c r="AB218" s="15">
        <v>1.1890000000000001</v>
      </c>
      <c r="AC218" s="15">
        <f t="shared" si="235"/>
        <v>1.531539108494533E-5</v>
      </c>
      <c r="AD218" s="15">
        <v>1006</v>
      </c>
      <c r="AE218" s="15">
        <v>2.588E-2</v>
      </c>
      <c r="AF218" s="27">
        <f t="shared" si="236"/>
        <v>391.7627677100495</v>
      </c>
      <c r="AG218" s="28">
        <f t="shared" si="237"/>
        <v>0.70785394126738799</v>
      </c>
      <c r="AH218" s="27">
        <f t="shared" si="238"/>
        <v>277.31081916537875</v>
      </c>
      <c r="AI218" s="28">
        <f t="shared" si="253"/>
        <v>0.3</v>
      </c>
      <c r="AJ218" s="28">
        <f t="shared" si="239"/>
        <v>10.936654367697962</v>
      </c>
      <c r="AK218" s="28">
        <f t="shared" si="240"/>
        <v>1.1390790367228607</v>
      </c>
      <c r="AL218" s="28">
        <f t="shared" si="241"/>
        <v>1.013080265757788</v>
      </c>
      <c r="AM218" s="28">
        <f t="shared" si="242"/>
        <v>10.026900729562133</v>
      </c>
      <c r="AN218" s="29">
        <f t="shared" si="243"/>
        <v>129.748095440534</v>
      </c>
      <c r="AO218" s="30">
        <f t="shared" si="244"/>
        <v>1.031566290439962E-4</v>
      </c>
      <c r="AP218" s="29">
        <f t="shared" si="245"/>
        <v>-4.2289431273677077E-8</v>
      </c>
      <c r="AQ218" s="31">
        <f t="shared" si="246"/>
        <v>-7.8474048811848159E-8</v>
      </c>
    </row>
    <row r="219" spans="1:43" x14ac:dyDescent="0.3">
      <c r="A219" s="29">
        <f t="shared" si="218"/>
        <v>202</v>
      </c>
      <c r="B219" s="31">
        <f t="shared" si="224"/>
        <v>20.002530654230629</v>
      </c>
      <c r="C219" s="31">
        <f t="shared" si="225"/>
        <v>-8.6873276215919439</v>
      </c>
      <c r="D219" s="42">
        <f t="shared" si="254"/>
        <v>2</v>
      </c>
      <c r="E219" s="18">
        <f t="shared" si="254"/>
        <v>2E-3</v>
      </c>
      <c r="F219" s="18">
        <f t="shared" si="254"/>
        <v>50</v>
      </c>
      <c r="G219" s="18">
        <f t="shared" si="254"/>
        <v>0.05</v>
      </c>
      <c r="H219" s="18">
        <f t="shared" si="254"/>
        <v>3.1415926535897936E-4</v>
      </c>
      <c r="I219" s="18">
        <f t="shared" si="254"/>
        <v>0.5</v>
      </c>
      <c r="J219" s="19">
        <f t="shared" si="226"/>
        <v>107.60096164860764</v>
      </c>
      <c r="K219" s="19">
        <f t="shared" si="250"/>
        <v>1</v>
      </c>
      <c r="L219" s="19">
        <f t="shared" si="250"/>
        <v>1E-3</v>
      </c>
      <c r="M219" s="19">
        <f t="shared" si="227"/>
        <v>1.0760096164860763E-4</v>
      </c>
      <c r="N219" s="19">
        <f t="shared" si="228"/>
        <v>0.10760096164860762</v>
      </c>
      <c r="O219" s="33">
        <f t="shared" si="220"/>
        <v>0</v>
      </c>
      <c r="P219" s="20">
        <f t="shared" si="229"/>
        <v>0</v>
      </c>
      <c r="Q219" s="21">
        <f t="shared" si="230"/>
        <v>0</v>
      </c>
      <c r="R219" s="22">
        <f t="shared" si="221"/>
        <v>20</v>
      </c>
      <c r="S219" s="22">
        <f t="shared" si="231"/>
        <v>293.14999999999998</v>
      </c>
      <c r="T219" s="23">
        <f t="shared" si="252"/>
        <v>-4.486482940785588E-6</v>
      </c>
      <c r="U219" s="24">
        <f t="shared" si="232"/>
        <v>-4.4864829407855883E-3</v>
      </c>
      <c r="V219" s="25">
        <f t="shared" si="233"/>
        <v>1.0311447870782204E-4</v>
      </c>
      <c r="W219" s="26">
        <f t="shared" si="234"/>
        <v>0.10311447870782205</v>
      </c>
      <c r="X219" s="15">
        <f t="shared" si="251"/>
        <v>3</v>
      </c>
      <c r="Y219" s="15">
        <f t="shared" si="251"/>
        <v>20</v>
      </c>
      <c r="Z219" s="15">
        <f t="shared" si="251"/>
        <v>293.14999999999998</v>
      </c>
      <c r="AA219" s="15">
        <v>1.821E-5</v>
      </c>
      <c r="AB219" s="15">
        <v>1.1890000000000001</v>
      </c>
      <c r="AC219" s="15">
        <f t="shared" si="235"/>
        <v>1.531539108494533E-5</v>
      </c>
      <c r="AD219" s="15">
        <v>1006</v>
      </c>
      <c r="AE219" s="15">
        <v>2.588E-2</v>
      </c>
      <c r="AF219" s="27">
        <f t="shared" si="236"/>
        <v>391.7627677100495</v>
      </c>
      <c r="AG219" s="28">
        <f t="shared" si="237"/>
        <v>0.70785394126738799</v>
      </c>
      <c r="AH219" s="27">
        <f t="shared" si="238"/>
        <v>277.31081916537875</v>
      </c>
      <c r="AI219" s="28">
        <f t="shared" si="253"/>
        <v>0.3</v>
      </c>
      <c r="AJ219" s="28">
        <f t="shared" si="239"/>
        <v>10.936654367697962</v>
      </c>
      <c r="AK219" s="28">
        <f t="shared" si="240"/>
        <v>1.1390790367228607</v>
      </c>
      <c r="AL219" s="28">
        <f t="shared" si="241"/>
        <v>1.013080265757788</v>
      </c>
      <c r="AM219" s="28">
        <f t="shared" si="242"/>
        <v>10.026900729562133</v>
      </c>
      <c r="AN219" s="29">
        <f t="shared" si="243"/>
        <v>129.748095440534</v>
      </c>
      <c r="AO219" s="30">
        <f t="shared" si="244"/>
        <v>1.0315343031885811E-4</v>
      </c>
      <c r="AP219" s="29">
        <f t="shared" si="245"/>
        <v>-3.8951611036066539E-8</v>
      </c>
      <c r="AQ219" s="31">
        <f t="shared" si="246"/>
        <v>-7.2280249076015277E-8</v>
      </c>
    </row>
    <row r="220" spans="1:43" x14ac:dyDescent="0.3">
      <c r="A220" s="29">
        <f t="shared" si="218"/>
        <v>203</v>
      </c>
      <c r="B220" s="31">
        <f t="shared" si="224"/>
        <v>20.002530581950381</v>
      </c>
      <c r="C220" s="31">
        <f t="shared" si="225"/>
        <v>-8.6873561838818603</v>
      </c>
      <c r="D220" s="42">
        <f t="shared" si="254"/>
        <v>2</v>
      </c>
      <c r="E220" s="18">
        <f t="shared" si="254"/>
        <v>2E-3</v>
      </c>
      <c r="F220" s="18">
        <f t="shared" si="254"/>
        <v>50</v>
      </c>
      <c r="G220" s="18">
        <f t="shared" si="254"/>
        <v>0.05</v>
      </c>
      <c r="H220" s="18">
        <f t="shared" si="254"/>
        <v>3.1415926535897936E-4</v>
      </c>
      <c r="I220" s="18">
        <f t="shared" si="254"/>
        <v>0.5</v>
      </c>
      <c r="J220" s="19">
        <f t="shared" si="226"/>
        <v>107.60096162114114</v>
      </c>
      <c r="K220" s="19">
        <f t="shared" si="250"/>
        <v>1</v>
      </c>
      <c r="L220" s="19">
        <f t="shared" si="250"/>
        <v>1E-3</v>
      </c>
      <c r="M220" s="19">
        <f t="shared" si="227"/>
        <v>1.0760096162114113E-4</v>
      </c>
      <c r="N220" s="19">
        <f t="shared" si="228"/>
        <v>0.10760096162114113</v>
      </c>
      <c r="O220" s="33">
        <f t="shared" si="220"/>
        <v>0</v>
      </c>
      <c r="P220" s="20">
        <f t="shared" si="229"/>
        <v>0</v>
      </c>
      <c r="Q220" s="21">
        <f t="shared" si="230"/>
        <v>0</v>
      </c>
      <c r="R220" s="22">
        <f t="shared" si="221"/>
        <v>20</v>
      </c>
      <c r="S220" s="22">
        <f t="shared" si="231"/>
        <v>293.14999999999998</v>
      </c>
      <c r="T220" s="23">
        <f t="shared" si="252"/>
        <v>-4.4863547968098769E-6</v>
      </c>
      <c r="U220" s="24">
        <f t="shared" si="232"/>
        <v>-4.4863547968098764E-3</v>
      </c>
      <c r="V220" s="25">
        <f t="shared" si="233"/>
        <v>1.0311460682433125E-4</v>
      </c>
      <c r="W220" s="26">
        <f t="shared" si="234"/>
        <v>0.10311460682433125</v>
      </c>
      <c r="X220" s="15">
        <f t="shared" si="251"/>
        <v>3</v>
      </c>
      <c r="Y220" s="15">
        <f t="shared" si="251"/>
        <v>20</v>
      </c>
      <c r="Z220" s="15">
        <f t="shared" si="251"/>
        <v>293.14999999999998</v>
      </c>
      <c r="AA220" s="15">
        <v>1.821E-5</v>
      </c>
      <c r="AB220" s="15">
        <v>1.1890000000000001</v>
      </c>
      <c r="AC220" s="15">
        <f t="shared" si="235"/>
        <v>1.531539108494533E-5</v>
      </c>
      <c r="AD220" s="15">
        <v>1006</v>
      </c>
      <c r="AE220" s="15">
        <v>2.588E-2</v>
      </c>
      <c r="AF220" s="27">
        <f t="shared" si="236"/>
        <v>391.7627677100495</v>
      </c>
      <c r="AG220" s="28">
        <f t="shared" si="237"/>
        <v>0.70785394126738799</v>
      </c>
      <c r="AH220" s="27">
        <f t="shared" si="238"/>
        <v>277.31081916537875</v>
      </c>
      <c r="AI220" s="28">
        <f t="shared" si="253"/>
        <v>0.3</v>
      </c>
      <c r="AJ220" s="28">
        <f t="shared" si="239"/>
        <v>10.936654367697962</v>
      </c>
      <c r="AK220" s="28">
        <f t="shared" si="240"/>
        <v>1.1390790367228607</v>
      </c>
      <c r="AL220" s="28">
        <f t="shared" si="241"/>
        <v>1.013080265757788</v>
      </c>
      <c r="AM220" s="28">
        <f t="shared" si="242"/>
        <v>10.026900729562133</v>
      </c>
      <c r="AN220" s="29">
        <f t="shared" si="243"/>
        <v>129.748095440534</v>
      </c>
      <c r="AO220" s="30">
        <f t="shared" si="244"/>
        <v>1.0315048406275153E-4</v>
      </c>
      <c r="AP220" s="29">
        <f t="shared" si="245"/>
        <v>-3.5877238420273781E-8</v>
      </c>
      <c r="AQ220" s="31">
        <f t="shared" si="246"/>
        <v>-6.6575313836848299E-8</v>
      </c>
    </row>
    <row r="221" spans="1:43" x14ac:dyDescent="0.3">
      <c r="A221" s="29">
        <f t="shared" si="218"/>
        <v>204</v>
      </c>
      <c r="B221" s="31">
        <f t="shared" si="224"/>
        <v>20.002530515375067</v>
      </c>
      <c r="C221" s="31">
        <f t="shared" si="225"/>
        <v>-8.6873824925299168</v>
      </c>
      <c r="D221" s="42">
        <f t="shared" si="254"/>
        <v>2</v>
      </c>
      <c r="E221" s="18">
        <f t="shared" si="254"/>
        <v>2E-3</v>
      </c>
      <c r="F221" s="18">
        <f t="shared" si="254"/>
        <v>50</v>
      </c>
      <c r="G221" s="18">
        <f t="shared" si="254"/>
        <v>0.05</v>
      </c>
      <c r="H221" s="18">
        <f t="shared" si="254"/>
        <v>3.1415926535897936E-4</v>
      </c>
      <c r="I221" s="18">
        <f t="shared" si="254"/>
        <v>0.5</v>
      </c>
      <c r="J221" s="19">
        <f t="shared" si="226"/>
        <v>107.60096159584252</v>
      </c>
      <c r="K221" s="19">
        <f t="shared" si="250"/>
        <v>1</v>
      </c>
      <c r="L221" s="19">
        <f t="shared" si="250"/>
        <v>1E-3</v>
      </c>
      <c r="M221" s="19">
        <f t="shared" si="227"/>
        <v>1.0760096159584252E-4</v>
      </c>
      <c r="N221" s="19">
        <f t="shared" si="228"/>
        <v>0.10760096159584252</v>
      </c>
      <c r="O221" s="33">
        <f t="shared" si="220"/>
        <v>0</v>
      </c>
      <c r="P221" s="20">
        <f t="shared" si="229"/>
        <v>0</v>
      </c>
      <c r="Q221" s="21">
        <f t="shared" si="230"/>
        <v>0</v>
      </c>
      <c r="R221" s="22">
        <f t="shared" si="221"/>
        <v>20</v>
      </c>
      <c r="S221" s="22">
        <f t="shared" si="231"/>
        <v>293.14999999999998</v>
      </c>
      <c r="T221" s="23">
        <f t="shared" si="252"/>
        <v>-4.4862367668129171E-6</v>
      </c>
      <c r="U221" s="24">
        <f t="shared" si="232"/>
        <v>-4.4862367668129172E-3</v>
      </c>
      <c r="V221" s="25">
        <f t="shared" si="233"/>
        <v>1.031147248290296E-4</v>
      </c>
      <c r="W221" s="26">
        <f t="shared" si="234"/>
        <v>0.1031147248290296</v>
      </c>
      <c r="X221" s="15">
        <f t="shared" si="251"/>
        <v>3</v>
      </c>
      <c r="Y221" s="15">
        <f t="shared" si="251"/>
        <v>20</v>
      </c>
      <c r="Z221" s="15">
        <f t="shared" si="251"/>
        <v>293.14999999999998</v>
      </c>
      <c r="AA221" s="15">
        <v>1.821E-5</v>
      </c>
      <c r="AB221" s="15">
        <v>1.1890000000000001</v>
      </c>
      <c r="AC221" s="15">
        <f t="shared" si="235"/>
        <v>1.531539108494533E-5</v>
      </c>
      <c r="AD221" s="15">
        <v>1006</v>
      </c>
      <c r="AE221" s="15">
        <v>2.588E-2</v>
      </c>
      <c r="AF221" s="27">
        <f t="shared" si="236"/>
        <v>391.7627677100495</v>
      </c>
      <c r="AG221" s="28">
        <f t="shared" si="237"/>
        <v>0.70785394126738799</v>
      </c>
      <c r="AH221" s="27">
        <f t="shared" si="238"/>
        <v>277.31081916537875</v>
      </c>
      <c r="AI221" s="28">
        <f t="shared" si="253"/>
        <v>0.3</v>
      </c>
      <c r="AJ221" s="28">
        <f t="shared" si="239"/>
        <v>10.936654367697962</v>
      </c>
      <c r="AK221" s="28">
        <f t="shared" si="240"/>
        <v>1.1390790367228607</v>
      </c>
      <c r="AL221" s="28">
        <f t="shared" si="241"/>
        <v>1.013080265757788</v>
      </c>
      <c r="AM221" s="28">
        <f t="shared" si="242"/>
        <v>10.026900729562133</v>
      </c>
      <c r="AN221" s="29">
        <f t="shared" si="243"/>
        <v>129.748095440534</v>
      </c>
      <c r="AO221" s="30">
        <f t="shared" si="244"/>
        <v>1.0314777034866682E-4</v>
      </c>
      <c r="AP221" s="29">
        <f t="shared" si="245"/>
        <v>-3.3045519637217797E-8</v>
      </c>
      <c r="AQ221" s="31">
        <f t="shared" si="246"/>
        <v>-6.1320657264030291E-8</v>
      </c>
    </row>
    <row r="222" spans="1:43" x14ac:dyDescent="0.3">
      <c r="A222" s="29">
        <f t="shared" si="218"/>
        <v>205</v>
      </c>
      <c r="B222" s="31">
        <f t="shared" si="224"/>
        <v>20.002530454054408</v>
      </c>
      <c r="C222" s="31">
        <f t="shared" si="225"/>
        <v>-8.6874067253017717</v>
      </c>
      <c r="D222" s="42">
        <f t="shared" si="254"/>
        <v>2</v>
      </c>
      <c r="E222" s="18">
        <f t="shared" si="254"/>
        <v>2E-3</v>
      </c>
      <c r="F222" s="18">
        <f t="shared" si="254"/>
        <v>50</v>
      </c>
      <c r="G222" s="18">
        <f t="shared" si="254"/>
        <v>0.05</v>
      </c>
      <c r="H222" s="18">
        <f t="shared" si="254"/>
        <v>3.1415926535897936E-4</v>
      </c>
      <c r="I222" s="18">
        <f t="shared" si="254"/>
        <v>0.5</v>
      </c>
      <c r="J222" s="19">
        <f t="shared" si="226"/>
        <v>107.60096157254067</v>
      </c>
      <c r="K222" s="19">
        <f t="shared" si="250"/>
        <v>1</v>
      </c>
      <c r="L222" s="19">
        <f t="shared" si="250"/>
        <v>1E-3</v>
      </c>
      <c r="M222" s="19">
        <f t="shared" si="227"/>
        <v>1.0760096157254067E-4</v>
      </c>
      <c r="N222" s="19">
        <f t="shared" si="228"/>
        <v>0.10760096157254066</v>
      </c>
      <c r="O222" s="33">
        <f t="shared" si="220"/>
        <v>0</v>
      </c>
      <c r="P222" s="20">
        <f t="shared" si="229"/>
        <v>0</v>
      </c>
      <c r="Q222" s="21">
        <f t="shared" si="230"/>
        <v>0</v>
      </c>
      <c r="R222" s="22">
        <f t="shared" si="221"/>
        <v>20</v>
      </c>
      <c r="S222" s="22">
        <f t="shared" si="231"/>
        <v>293.14999999999998</v>
      </c>
      <c r="T222" s="23">
        <f t="shared" si="252"/>
        <v>-4.4861280528538539E-6</v>
      </c>
      <c r="U222" s="24">
        <f t="shared" si="232"/>
        <v>-4.4861280528538539E-3</v>
      </c>
      <c r="V222" s="25">
        <f t="shared" si="233"/>
        <v>1.0311483351968681E-4</v>
      </c>
      <c r="W222" s="26">
        <f t="shared" si="234"/>
        <v>0.10311483351968681</v>
      </c>
      <c r="X222" s="15">
        <f t="shared" si="251"/>
        <v>3</v>
      </c>
      <c r="Y222" s="15">
        <f t="shared" si="251"/>
        <v>20</v>
      </c>
      <c r="Z222" s="15">
        <f t="shared" si="251"/>
        <v>293.14999999999998</v>
      </c>
      <c r="AA222" s="15">
        <v>1.821E-5</v>
      </c>
      <c r="AB222" s="15">
        <v>1.1890000000000001</v>
      </c>
      <c r="AC222" s="15">
        <f t="shared" si="235"/>
        <v>1.531539108494533E-5</v>
      </c>
      <c r="AD222" s="15">
        <v>1006</v>
      </c>
      <c r="AE222" s="15">
        <v>2.588E-2</v>
      </c>
      <c r="AF222" s="27">
        <f t="shared" si="236"/>
        <v>391.7627677100495</v>
      </c>
      <c r="AG222" s="28">
        <f t="shared" si="237"/>
        <v>0.70785394126738799</v>
      </c>
      <c r="AH222" s="27">
        <f t="shared" si="238"/>
        <v>277.31081916537875</v>
      </c>
      <c r="AI222" s="28">
        <f t="shared" si="253"/>
        <v>0.3</v>
      </c>
      <c r="AJ222" s="28">
        <f t="shared" si="239"/>
        <v>10.936654367697962</v>
      </c>
      <c r="AK222" s="28">
        <f t="shared" si="240"/>
        <v>1.1390790367228607</v>
      </c>
      <c r="AL222" s="28">
        <f t="shared" si="241"/>
        <v>1.013080265757788</v>
      </c>
      <c r="AM222" s="28">
        <f t="shared" si="242"/>
        <v>10.026900729562133</v>
      </c>
      <c r="AN222" s="29">
        <f t="shared" si="243"/>
        <v>129.748095440534</v>
      </c>
      <c r="AO222" s="30">
        <f t="shared" si="244"/>
        <v>1.0314527082256591E-4</v>
      </c>
      <c r="AP222" s="29">
        <f t="shared" si="245"/>
        <v>-3.043730287910051E-8</v>
      </c>
      <c r="AQ222" s="31">
        <f t="shared" si="246"/>
        <v>-5.6480740456830833E-8</v>
      </c>
    </row>
    <row r="223" spans="1:43" x14ac:dyDescent="0.3">
      <c r="A223" s="29">
        <f t="shared" si="218"/>
        <v>206</v>
      </c>
      <c r="B223" s="31">
        <f t="shared" si="224"/>
        <v>20.002530397573668</v>
      </c>
      <c r="C223" s="31">
        <f t="shared" si="225"/>
        <v>-8.6874290459482708</v>
      </c>
      <c r="D223" s="42">
        <f t="shared" si="254"/>
        <v>2</v>
      </c>
      <c r="E223" s="18">
        <f t="shared" si="254"/>
        <v>2E-3</v>
      </c>
      <c r="F223" s="18">
        <f t="shared" si="254"/>
        <v>50</v>
      </c>
      <c r="G223" s="18">
        <f t="shared" si="254"/>
        <v>0.05</v>
      </c>
      <c r="H223" s="18">
        <f t="shared" si="254"/>
        <v>3.1415926535897936E-4</v>
      </c>
      <c r="I223" s="18">
        <f t="shared" si="254"/>
        <v>0.5</v>
      </c>
      <c r="J223" s="19">
        <f t="shared" si="226"/>
        <v>107.600961551078</v>
      </c>
      <c r="K223" s="19">
        <f t="shared" si="250"/>
        <v>1</v>
      </c>
      <c r="L223" s="19">
        <f t="shared" si="250"/>
        <v>1E-3</v>
      </c>
      <c r="M223" s="19">
        <f t="shared" si="227"/>
        <v>1.0760096155107799E-4</v>
      </c>
      <c r="N223" s="19">
        <f t="shared" si="228"/>
        <v>0.107600961551078</v>
      </c>
      <c r="O223" s="33">
        <f t="shared" si="220"/>
        <v>0</v>
      </c>
      <c r="P223" s="20">
        <f t="shared" si="229"/>
        <v>0</v>
      </c>
      <c r="Q223" s="21">
        <f t="shared" si="230"/>
        <v>0</v>
      </c>
      <c r="R223" s="22">
        <f t="shared" si="221"/>
        <v>20</v>
      </c>
      <c r="S223" s="22">
        <f t="shared" si="231"/>
        <v>293.14999999999998</v>
      </c>
      <c r="T223" s="23">
        <f t="shared" si="252"/>
        <v>-4.4860279193217896E-6</v>
      </c>
      <c r="U223" s="24">
        <f t="shared" si="232"/>
        <v>-4.4860279193217898E-3</v>
      </c>
      <c r="V223" s="25">
        <f t="shared" si="233"/>
        <v>1.031149336317562E-4</v>
      </c>
      <c r="W223" s="26">
        <f t="shared" si="234"/>
        <v>0.10311493363175621</v>
      </c>
      <c r="X223" s="15">
        <f t="shared" si="251"/>
        <v>3</v>
      </c>
      <c r="Y223" s="15">
        <f t="shared" si="251"/>
        <v>20</v>
      </c>
      <c r="Z223" s="15">
        <f t="shared" si="251"/>
        <v>293.14999999999998</v>
      </c>
      <c r="AA223" s="15">
        <v>1.821E-5</v>
      </c>
      <c r="AB223" s="15">
        <v>1.1890000000000001</v>
      </c>
      <c r="AC223" s="15">
        <f t="shared" si="235"/>
        <v>1.531539108494533E-5</v>
      </c>
      <c r="AD223" s="15">
        <v>1006</v>
      </c>
      <c r="AE223" s="15">
        <v>2.588E-2</v>
      </c>
      <c r="AF223" s="27">
        <f t="shared" si="236"/>
        <v>391.7627677100495</v>
      </c>
      <c r="AG223" s="28">
        <f t="shared" si="237"/>
        <v>0.70785394126738799</v>
      </c>
      <c r="AH223" s="27">
        <f t="shared" si="238"/>
        <v>277.31081916537875</v>
      </c>
      <c r="AI223" s="28">
        <f t="shared" si="253"/>
        <v>0.3</v>
      </c>
      <c r="AJ223" s="28">
        <f t="shared" si="239"/>
        <v>10.936654367697962</v>
      </c>
      <c r="AK223" s="28">
        <f t="shared" si="240"/>
        <v>1.1390790367228607</v>
      </c>
      <c r="AL223" s="28">
        <f t="shared" si="241"/>
        <v>1.013080265757788</v>
      </c>
      <c r="AM223" s="28">
        <f t="shared" si="242"/>
        <v>10.026900729562133</v>
      </c>
      <c r="AN223" s="29">
        <f t="shared" si="243"/>
        <v>129.748095440534</v>
      </c>
      <c r="AO223" s="30">
        <f t="shared" si="244"/>
        <v>1.031429685791317E-4</v>
      </c>
      <c r="AP223" s="29">
        <f t="shared" si="245"/>
        <v>-2.8034947375499253E-8</v>
      </c>
      <c r="AQ223" s="31">
        <f t="shared" si="246"/>
        <v>-5.2022828459079225E-8</v>
      </c>
    </row>
    <row r="224" spans="1:43" x14ac:dyDescent="0.3">
      <c r="A224" s="29">
        <f t="shared" si="218"/>
        <v>207</v>
      </c>
      <c r="B224" s="31">
        <f t="shared" si="224"/>
        <v>20.002530345550841</v>
      </c>
      <c r="C224" s="31">
        <f t="shared" si="225"/>
        <v>-8.687449605311059</v>
      </c>
      <c r="D224" s="42">
        <f t="shared" si="254"/>
        <v>2</v>
      </c>
      <c r="E224" s="18">
        <f t="shared" si="254"/>
        <v>2E-3</v>
      </c>
      <c r="F224" s="18">
        <f t="shared" si="254"/>
        <v>50</v>
      </c>
      <c r="G224" s="18">
        <f t="shared" si="254"/>
        <v>0.05</v>
      </c>
      <c r="H224" s="18">
        <f t="shared" si="254"/>
        <v>3.1415926535897936E-4</v>
      </c>
      <c r="I224" s="18">
        <f t="shared" si="254"/>
        <v>0.5</v>
      </c>
      <c r="J224" s="19">
        <f t="shared" si="226"/>
        <v>107.60096153130932</v>
      </c>
      <c r="K224" s="19">
        <f t="shared" si="250"/>
        <v>1</v>
      </c>
      <c r="L224" s="19">
        <f t="shared" si="250"/>
        <v>1E-3</v>
      </c>
      <c r="M224" s="19">
        <f t="shared" si="227"/>
        <v>1.0760096153130931E-4</v>
      </c>
      <c r="N224" s="19">
        <f t="shared" si="228"/>
        <v>0.10760096153130931</v>
      </c>
      <c r="O224" s="33">
        <f t="shared" si="220"/>
        <v>0</v>
      </c>
      <c r="P224" s="20">
        <f t="shared" si="229"/>
        <v>0</v>
      </c>
      <c r="Q224" s="21">
        <f t="shared" si="230"/>
        <v>0</v>
      </c>
      <c r="R224" s="22">
        <f t="shared" si="221"/>
        <v>20</v>
      </c>
      <c r="S224" s="22">
        <f t="shared" si="231"/>
        <v>293.14999999999998</v>
      </c>
      <c r="T224" s="23">
        <f t="shared" si="252"/>
        <v>-4.4859356892446365E-6</v>
      </c>
      <c r="U224" s="24">
        <f t="shared" si="232"/>
        <v>-4.4859356892446361E-3</v>
      </c>
      <c r="V224" s="25">
        <f t="shared" si="233"/>
        <v>1.0311502584206467E-4</v>
      </c>
      <c r="W224" s="26">
        <f t="shared" si="234"/>
        <v>0.10311502584206467</v>
      </c>
      <c r="X224" s="15">
        <f t="shared" si="251"/>
        <v>3</v>
      </c>
      <c r="Y224" s="15">
        <f t="shared" si="251"/>
        <v>20</v>
      </c>
      <c r="Z224" s="15">
        <f t="shared" si="251"/>
        <v>293.14999999999998</v>
      </c>
      <c r="AA224" s="15">
        <v>1.821E-5</v>
      </c>
      <c r="AB224" s="15">
        <v>1.1890000000000001</v>
      </c>
      <c r="AC224" s="15">
        <f t="shared" si="235"/>
        <v>1.531539108494533E-5</v>
      </c>
      <c r="AD224" s="15">
        <v>1006</v>
      </c>
      <c r="AE224" s="15">
        <v>2.588E-2</v>
      </c>
      <c r="AF224" s="27">
        <f t="shared" si="236"/>
        <v>391.7627677100495</v>
      </c>
      <c r="AG224" s="28">
        <f t="shared" si="237"/>
        <v>0.70785394126738799</v>
      </c>
      <c r="AH224" s="27">
        <f t="shared" si="238"/>
        <v>277.31081916537875</v>
      </c>
      <c r="AI224" s="28">
        <f t="shared" si="253"/>
        <v>0.3</v>
      </c>
      <c r="AJ224" s="28">
        <f t="shared" si="239"/>
        <v>10.936654367697962</v>
      </c>
      <c r="AK224" s="28">
        <f t="shared" si="240"/>
        <v>1.1390790367228607</v>
      </c>
      <c r="AL224" s="28">
        <f t="shared" si="241"/>
        <v>1.013080265757788</v>
      </c>
      <c r="AM224" s="28">
        <f t="shared" si="242"/>
        <v>10.026900729562133</v>
      </c>
      <c r="AN224" s="29">
        <f t="shared" si="243"/>
        <v>129.748095440534</v>
      </c>
      <c r="AO224" s="30">
        <f t="shared" si="244"/>
        <v>1.0314084804722011E-4</v>
      </c>
      <c r="AP224" s="29">
        <f t="shared" si="245"/>
        <v>-2.5822205155441352E-8</v>
      </c>
      <c r="AQ224" s="31">
        <f t="shared" si="246"/>
        <v>-4.7916770851892995E-8</v>
      </c>
    </row>
    <row r="225" spans="1:43" x14ac:dyDescent="0.3">
      <c r="A225" s="29">
        <f t="shared" si="218"/>
        <v>208</v>
      </c>
      <c r="B225" s="31">
        <f t="shared" si="224"/>
        <v>20.00253029763407</v>
      </c>
      <c r="C225" s="31">
        <f t="shared" si="225"/>
        <v>-8.6874685423391185</v>
      </c>
      <c r="D225" s="42">
        <f t="shared" si="254"/>
        <v>2</v>
      </c>
      <c r="E225" s="18">
        <f t="shared" si="254"/>
        <v>2E-3</v>
      </c>
      <c r="F225" s="18">
        <f t="shared" si="254"/>
        <v>50</v>
      </c>
      <c r="G225" s="18">
        <f t="shared" si="254"/>
        <v>0.05</v>
      </c>
      <c r="H225" s="18">
        <f t="shared" si="254"/>
        <v>3.1415926535897936E-4</v>
      </c>
      <c r="I225" s="18">
        <f t="shared" si="254"/>
        <v>0.5</v>
      </c>
      <c r="J225" s="19">
        <f t="shared" si="226"/>
        <v>107.60096151310094</v>
      </c>
      <c r="K225" s="19">
        <f t="shared" si="250"/>
        <v>1</v>
      </c>
      <c r="L225" s="19">
        <f t="shared" si="250"/>
        <v>1E-3</v>
      </c>
      <c r="M225" s="19">
        <f t="shared" si="227"/>
        <v>1.0760096151310094E-4</v>
      </c>
      <c r="N225" s="19">
        <f t="shared" si="228"/>
        <v>0.10760096151310093</v>
      </c>
      <c r="O225" s="33">
        <f t="shared" si="220"/>
        <v>0</v>
      </c>
      <c r="P225" s="20">
        <f t="shared" si="229"/>
        <v>0</v>
      </c>
      <c r="Q225" s="21">
        <f t="shared" si="230"/>
        <v>0</v>
      </c>
      <c r="R225" s="22">
        <f t="shared" si="221"/>
        <v>20</v>
      </c>
      <c r="S225" s="22">
        <f t="shared" si="231"/>
        <v>293.14999999999998</v>
      </c>
      <c r="T225" s="23">
        <f t="shared" si="252"/>
        <v>-4.4858507386181853E-6</v>
      </c>
      <c r="U225" s="24">
        <f t="shared" si="232"/>
        <v>-4.4858507386181853E-3</v>
      </c>
      <c r="V225" s="25">
        <f t="shared" si="233"/>
        <v>1.0311511077448274E-4</v>
      </c>
      <c r="W225" s="26">
        <f t="shared" si="234"/>
        <v>0.10311511077448274</v>
      </c>
      <c r="X225" s="15">
        <f t="shared" si="251"/>
        <v>3</v>
      </c>
      <c r="Y225" s="15">
        <f t="shared" si="251"/>
        <v>20</v>
      </c>
      <c r="Z225" s="15">
        <f t="shared" si="251"/>
        <v>293.14999999999998</v>
      </c>
      <c r="AA225" s="15">
        <v>1.821E-5</v>
      </c>
      <c r="AB225" s="15">
        <v>1.1890000000000001</v>
      </c>
      <c r="AC225" s="15">
        <f t="shared" si="235"/>
        <v>1.531539108494533E-5</v>
      </c>
      <c r="AD225" s="15">
        <v>1006</v>
      </c>
      <c r="AE225" s="15">
        <v>2.588E-2</v>
      </c>
      <c r="AF225" s="27">
        <f t="shared" si="236"/>
        <v>391.7627677100495</v>
      </c>
      <c r="AG225" s="28">
        <f t="shared" si="237"/>
        <v>0.70785394126738799</v>
      </c>
      <c r="AH225" s="27">
        <f t="shared" si="238"/>
        <v>277.31081916537875</v>
      </c>
      <c r="AI225" s="28">
        <f t="shared" si="253"/>
        <v>0.3</v>
      </c>
      <c r="AJ225" s="28">
        <f t="shared" si="239"/>
        <v>10.936654367697962</v>
      </c>
      <c r="AK225" s="28">
        <f t="shared" si="240"/>
        <v>1.1390790367228607</v>
      </c>
      <c r="AL225" s="28">
        <f t="shared" si="241"/>
        <v>1.013080265757788</v>
      </c>
      <c r="AM225" s="28">
        <f t="shared" si="242"/>
        <v>10.026900729562133</v>
      </c>
      <c r="AN225" s="29">
        <f t="shared" si="243"/>
        <v>129.748095440534</v>
      </c>
      <c r="AO225" s="30">
        <f t="shared" si="244"/>
        <v>1.0313889488458014E-4</v>
      </c>
      <c r="AP225" s="29">
        <f t="shared" si="245"/>
        <v>-2.3784110097390841E-8</v>
      </c>
      <c r="AQ225" s="31">
        <f t="shared" si="246"/>
        <v>-4.4134795870162865E-8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P8"/>
  <sheetViews>
    <sheetView zoomScale="70" zoomScaleNormal="70" workbookViewId="0">
      <selection activeCell="I1" sqref="I1"/>
    </sheetView>
  </sheetViews>
  <sheetFormatPr defaultRowHeight="14.4" x14ac:dyDescent="0.3"/>
  <sheetData>
    <row r="2" spans="2:16" x14ac:dyDescent="0.3">
      <c r="C2" s="34" t="s">
        <v>86</v>
      </c>
      <c r="L2" t="s">
        <v>81</v>
      </c>
      <c r="P2" t="s">
        <v>81</v>
      </c>
    </row>
    <row r="3" spans="2:16" x14ac:dyDescent="0.3">
      <c r="L3" t="s">
        <v>82</v>
      </c>
      <c r="P3" t="s">
        <v>82</v>
      </c>
    </row>
    <row r="4" spans="2:16" x14ac:dyDescent="0.3">
      <c r="B4" s="67" t="s">
        <v>79</v>
      </c>
      <c r="C4" s="12" t="s">
        <v>7</v>
      </c>
      <c r="D4" s="67" t="s">
        <v>80</v>
      </c>
      <c r="L4" t="s">
        <v>83</v>
      </c>
      <c r="P4" t="s">
        <v>87</v>
      </c>
    </row>
    <row r="5" spans="2:16" x14ac:dyDescent="0.3">
      <c r="B5" s="12" t="s">
        <v>36</v>
      </c>
      <c r="C5" s="12" t="s">
        <v>25</v>
      </c>
      <c r="D5" s="12">
        <v>1</v>
      </c>
      <c r="E5" s="12">
        <v>3</v>
      </c>
      <c r="F5" s="12">
        <v>6</v>
      </c>
      <c r="G5" s="12">
        <v>9</v>
      </c>
      <c r="H5" s="12">
        <v>12</v>
      </c>
      <c r="I5" s="12">
        <v>15</v>
      </c>
    </row>
    <row r="6" spans="2:16" x14ac:dyDescent="0.3">
      <c r="B6" s="34">
        <v>10</v>
      </c>
      <c r="C6" s="12">
        <v>25</v>
      </c>
      <c r="D6" s="68">
        <v>1.453706624105511</v>
      </c>
      <c r="E6" s="69">
        <v>7.76</v>
      </c>
      <c r="F6" s="69">
        <v>21.93</v>
      </c>
      <c r="G6" s="69">
        <v>40</v>
      </c>
      <c r="H6" s="69">
        <v>61.06</v>
      </c>
      <c r="I6" s="69">
        <v>84.66</v>
      </c>
      <c r="O6" s="34" t="s">
        <v>85</v>
      </c>
      <c r="P6" s="34" t="s">
        <v>84</v>
      </c>
    </row>
    <row r="7" spans="2:16" x14ac:dyDescent="0.3">
      <c r="B7" s="34">
        <v>5</v>
      </c>
      <c r="C7" s="12">
        <v>25</v>
      </c>
      <c r="D7" s="68">
        <v>1.99</v>
      </c>
      <c r="E7" s="69">
        <v>10.81</v>
      </c>
      <c r="F7" s="69">
        <v>31.02</v>
      </c>
      <c r="G7" s="69">
        <v>57.09</v>
      </c>
      <c r="H7" s="69">
        <v>87.74</v>
      </c>
      <c r="I7" s="69">
        <v>122.25</v>
      </c>
      <c r="O7" s="34">
        <v>0</v>
      </c>
      <c r="P7" s="34">
        <v>20</v>
      </c>
    </row>
    <row r="8" spans="2:16" x14ac:dyDescent="0.3">
      <c r="B8" s="34">
        <v>1</v>
      </c>
      <c r="C8" s="12">
        <v>25</v>
      </c>
      <c r="D8" s="68">
        <v>3.87</v>
      </c>
      <c r="E8" s="69">
        <v>22.44</v>
      </c>
      <c r="F8" s="69">
        <v>66.38</v>
      </c>
      <c r="G8" s="69">
        <v>124.3</v>
      </c>
      <c r="H8" s="69">
        <v>193.43</v>
      </c>
      <c r="I8" s="69">
        <v>272.17</v>
      </c>
      <c r="O8" s="34">
        <f>20</f>
        <v>20</v>
      </c>
      <c r="P8" s="34">
        <f>P7</f>
        <v>20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Air Cooling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de Podesta</dc:creator>
  <cp:lastModifiedBy>Stephen Burt</cp:lastModifiedBy>
  <dcterms:created xsi:type="dcterms:W3CDTF">2017-10-14T11:01:42Z</dcterms:created>
  <dcterms:modified xsi:type="dcterms:W3CDTF">2019-10-09T11:55:57Z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ercoClassification">
    <vt:lpwstr>NPL Official</vt:lpwstr>
  </property>
  <property fmtid="{D5CDD505-2E9C-101B-9397-08002B2CF9AE}" pid="3" name="aliashDocumentMarking">
    <vt:lpwstr/>
  </property>
  <property fmtid="{D5CDD505-2E9C-101B-9397-08002B2CF9AE}" pid="4" name="HeaderFooter">
    <vt:lpwstr>F</vt:lpwstr>
  </property>
</Properties>
</file>