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/>
  <xr:revisionPtr revIDLastSave="0" documentId="8_{3DAFF592-7F75-423E-83D5-2CEF80D0B326}" xr6:coauthVersionLast="43" xr6:coauthVersionMax="43" xr10:uidLastSave="{00000000-0000-0000-0000-000000000000}"/>
  <bookViews>
    <workbookView xWindow="-108" yWindow="-108" windowWidth="16608" windowHeight="8856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1" i="1" l="1"/>
  <c r="J102" i="1" l="1"/>
  <c r="J101" i="1"/>
  <c r="J100" i="1"/>
  <c r="J99" i="1"/>
  <c r="J98" i="1"/>
  <c r="J97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4" i="1"/>
  <c r="J73" i="1"/>
  <c r="J72" i="1"/>
  <c r="J71" i="1"/>
  <c r="J70" i="1"/>
  <c r="J69" i="1"/>
  <c r="J61" i="1"/>
  <c r="J60" i="1"/>
  <c r="J59" i="1"/>
  <c r="J58" i="1"/>
  <c r="J57" i="1"/>
  <c r="J56" i="1"/>
  <c r="J55" i="1"/>
  <c r="J54" i="1"/>
  <c r="J53" i="1"/>
  <c r="K53" i="1" s="1"/>
  <c r="J50" i="1"/>
  <c r="J49" i="1"/>
  <c r="J48" i="1"/>
  <c r="J47" i="1"/>
  <c r="J46" i="1"/>
  <c r="J45" i="1"/>
  <c r="J44" i="1"/>
  <c r="J40" i="1"/>
  <c r="K40" i="1" s="1"/>
  <c r="J39" i="1"/>
  <c r="J38" i="1"/>
  <c r="J37" i="1"/>
  <c r="J36" i="1"/>
  <c r="J35" i="1"/>
  <c r="J34" i="1"/>
  <c r="J33" i="1"/>
  <c r="J32" i="1"/>
  <c r="J28" i="1"/>
  <c r="J27" i="1"/>
  <c r="J26" i="1"/>
  <c r="J25" i="1"/>
  <c r="J24" i="1"/>
  <c r="J23" i="1"/>
  <c r="J22" i="1"/>
  <c r="J21" i="1"/>
  <c r="G102" i="1" l="1"/>
  <c r="G100" i="1"/>
  <c r="G98" i="1"/>
  <c r="G94" i="1"/>
  <c r="G92" i="1"/>
  <c r="G90" i="1"/>
  <c r="G88" i="1"/>
  <c r="G86" i="1"/>
  <c r="G84" i="1"/>
  <c r="G82" i="1"/>
  <c r="G80" i="1"/>
  <c r="G78" i="1"/>
  <c r="G74" i="1"/>
  <c r="G72" i="1"/>
  <c r="G70" i="1"/>
  <c r="D68" i="1"/>
  <c r="D67" i="1"/>
  <c r="D66" i="1"/>
  <c r="J66" i="1" s="1"/>
  <c r="D65" i="1"/>
  <c r="D64" i="1"/>
  <c r="J64" i="1" s="1"/>
  <c r="D63" i="1"/>
  <c r="J63" i="1" s="1"/>
  <c r="K63" i="1" s="1"/>
  <c r="D62" i="1"/>
  <c r="J62" i="1" s="1"/>
  <c r="G61" i="1"/>
  <c r="G60" i="1"/>
  <c r="G59" i="1"/>
  <c r="G58" i="1"/>
  <c r="G57" i="1"/>
  <c r="G56" i="1"/>
  <c r="G55" i="1"/>
  <c r="G53" i="1"/>
  <c r="G52" i="1"/>
  <c r="G51" i="1"/>
  <c r="G50" i="1"/>
  <c r="G49" i="1"/>
  <c r="G48" i="1"/>
  <c r="G47" i="1"/>
  <c r="G46" i="1"/>
  <c r="G45" i="1"/>
  <c r="D43" i="1"/>
  <c r="D42" i="1"/>
  <c r="J42" i="1" s="1"/>
  <c r="D41" i="1"/>
  <c r="J41" i="1" s="1"/>
  <c r="G40" i="1"/>
  <c r="G39" i="1"/>
  <c r="G38" i="1"/>
  <c r="G37" i="1"/>
  <c r="G36" i="1"/>
  <c r="G35" i="1"/>
  <c r="G34" i="1"/>
  <c r="G33" i="1"/>
  <c r="D31" i="1"/>
  <c r="J31" i="1" s="1"/>
  <c r="D30" i="1"/>
  <c r="J30" i="1" s="1"/>
  <c r="D29" i="1"/>
  <c r="G28" i="1"/>
  <c r="G27" i="1"/>
  <c r="G26" i="1"/>
  <c r="G25" i="1"/>
  <c r="G24" i="1"/>
  <c r="G23" i="1"/>
  <c r="G22" i="1"/>
  <c r="D20" i="1"/>
  <c r="J20" i="1" s="1"/>
  <c r="D19" i="1"/>
  <c r="J19" i="1" s="1"/>
  <c r="D18" i="1"/>
  <c r="D17" i="1"/>
  <c r="D15" i="1"/>
  <c r="D13" i="1"/>
  <c r="D12" i="1"/>
  <c r="D10" i="1"/>
  <c r="D8" i="1"/>
  <c r="D6" i="1"/>
  <c r="D4" i="1"/>
  <c r="J4" i="1" s="1"/>
  <c r="D3" i="1"/>
  <c r="D2" i="1"/>
  <c r="J2" i="1" l="1"/>
  <c r="J5" i="1"/>
  <c r="J9" i="1"/>
  <c r="J8" i="1"/>
  <c r="J15" i="1"/>
  <c r="J16" i="1"/>
  <c r="G29" i="1"/>
  <c r="J29" i="1"/>
  <c r="K29" i="1" s="1"/>
  <c r="K66" i="1" s="1"/>
  <c r="J68" i="1"/>
  <c r="J3" i="1"/>
  <c r="J10" i="1"/>
  <c r="J11" i="1"/>
  <c r="J43" i="1"/>
  <c r="J65" i="1"/>
  <c r="X13" i="1"/>
  <c r="J6" i="1"/>
  <c r="J7" i="1"/>
  <c r="J13" i="1"/>
  <c r="J14" i="1"/>
  <c r="J67" i="1"/>
  <c r="G62" i="1"/>
  <c r="G11" i="1"/>
  <c r="G16" i="1"/>
  <c r="G9" i="1"/>
  <c r="G7" i="1"/>
  <c r="G14" i="1"/>
  <c r="G42" i="1"/>
  <c r="G68" i="1"/>
  <c r="G43" i="1"/>
  <c r="G4" i="1"/>
  <c r="G3" i="1"/>
  <c r="G63" i="1"/>
  <c r="G20" i="1"/>
  <c r="G65" i="1"/>
  <c r="G31" i="1"/>
  <c r="G67" i="1"/>
  <c r="G5" i="1"/>
  <c r="X8" i="1" s="1"/>
  <c r="X10" i="1" l="1"/>
  <c r="X11" i="1"/>
  <c r="AA10" i="1" s="1"/>
  <c r="X12" i="1"/>
  <c r="Z11" i="1"/>
  <c r="Z10" i="1"/>
  <c r="X9" i="1"/>
  <c r="AB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" authorId="0" shapeId="0" xr:uid="{185FF197-0634-484F-9EF0-2930E43C6561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RSET: "short" and "long" measurements converted to equivalent in "medium" rods.</t>
        </r>
      </text>
    </comment>
    <comment ref="G43" authorId="0" shapeId="0" xr:uid="{8C0F2CEF-066E-40AB-A5ED-4799161BFB15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Since 2016.</t>
        </r>
      </text>
    </comment>
    <comment ref="G53" authorId="0" shapeId="0" xr:uid="{8674B664-4B12-4D7C-8FCF-51EA3A593B34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Skipped 2013 UCB measurement.</t>
        </r>
      </text>
    </comment>
    <comment ref="G68" authorId="0" shapeId="0" xr:uid="{39913C32-027D-4334-A8DB-1FB9E0235ACF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Since 2016.</t>
        </r>
      </text>
    </comment>
    <comment ref="D76" authorId="0" shapeId="0" xr:uid="{F4EFC0B5-3762-4ED0-98E0-CEF091177D11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Pond was too deep to measure SET.</t>
        </r>
      </text>
    </comment>
    <comment ref="D95" authorId="0" shapeId="0" xr:uid="{5266693F-E2FE-4D50-8AFB-E929CBF9E77D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SET does not fit into the collar.</t>
        </r>
      </text>
    </comment>
    <comment ref="D96" authorId="0" shapeId="0" xr:uid="{E272B63B-DD1B-41FD-92AF-632318299DFD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SET does not fit into the collar.</t>
        </r>
      </text>
    </comment>
  </commentList>
</comments>
</file>

<file path=xl/sharedStrings.xml><?xml version="1.0" encoding="utf-8"?>
<sst xmlns="http://schemas.openxmlformats.org/spreadsheetml/2006/main" count="428" uniqueCount="54">
  <si>
    <t>Site</t>
  </si>
  <si>
    <t>Type</t>
  </si>
  <si>
    <t>Date</t>
  </si>
  <si>
    <t>Avg (mm)</t>
  </si>
  <si>
    <t>Source</t>
  </si>
  <si>
    <t>Contact Plate</t>
  </si>
  <si>
    <t>Interval change rate (cm/yr)</t>
  </si>
  <si>
    <t>OW-20</t>
  </si>
  <si>
    <t>SET</t>
  </si>
  <si>
    <t>HF</t>
  </si>
  <si>
    <t>Y</t>
  </si>
  <si>
    <t>TW EE 1</t>
  </si>
  <si>
    <t>RSET</t>
  </si>
  <si>
    <t>N</t>
  </si>
  <si>
    <t>TW EE 2</t>
  </si>
  <si>
    <t>TW EE 3</t>
  </si>
  <si>
    <t>TW EE 4</t>
  </si>
  <si>
    <t>TW EE 5</t>
  </si>
  <si>
    <t>TW EE 6</t>
  </si>
  <si>
    <t>TW EE 7</t>
  </si>
  <si>
    <t>TW EE 8</t>
  </si>
  <si>
    <t>TW W Pond A</t>
  </si>
  <si>
    <t>TW W Pond B</t>
  </si>
  <si>
    <t>TW W Pond C</t>
  </si>
  <si>
    <t>UCB</t>
  </si>
  <si>
    <t>TW W Pond D</t>
  </si>
  <si>
    <t>TW W Pond E</t>
  </si>
  <si>
    <t>TW W Pond F</t>
  </si>
  <si>
    <t>ShWM-1</t>
  </si>
  <si>
    <t>ShWM-2</t>
  </si>
  <si>
    <t>ShWM-3</t>
  </si>
  <si>
    <t>ShWM-4</t>
  </si>
  <si>
    <t>—</t>
  </si>
  <si>
    <t>ShWM-5</t>
  </si>
  <si>
    <t>ShWM-6</t>
  </si>
  <si>
    <t>ShWM-7</t>
  </si>
  <si>
    <t>ShWM-8</t>
  </si>
  <si>
    <t>ShWM-9</t>
  </si>
  <si>
    <t>ShWM-10</t>
  </si>
  <si>
    <t>ShWM-11</t>
  </si>
  <si>
    <t>ShWM-12</t>
  </si>
  <si>
    <t>ShWM-13</t>
  </si>
  <si>
    <t>ShWM-14</t>
  </si>
  <si>
    <t>ShWM-15</t>
  </si>
  <si>
    <t>ShWM-16</t>
  </si>
  <si>
    <t>ShWM-17</t>
  </si>
  <si>
    <t>USGS</t>
  </si>
  <si>
    <t>surfance elevation</t>
  </si>
  <si>
    <t>avg site</t>
  </si>
  <si>
    <t>TW_EE</t>
  </si>
  <si>
    <t>cm/yr</t>
  </si>
  <si>
    <t>TW_Wpond</t>
  </si>
  <si>
    <t>SW_WM</t>
  </si>
  <si>
    <t>tot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</si>
</sst>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14" fontId="0" fillId="0" borderId="2" xfId="0" applyNumberForma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/>
    <xf numFmtId="2" fontId="0" fillId="0" borderId="3" xfId="0" applyNumberFormat="1" applyBorder="1"/>
    <xf numFmtId="0" fontId="0" fillId="0" borderId="0" xfId="0" applyFill="1"/>
    <xf numFmtId="0" fontId="0" fillId="0" borderId="0" xfId="0" applyFill="1" applyAlignment="1">
      <alignment horizontal="center"/>
    </xf>
    <xf numFmtId="14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/>
            </a:pPr>
            <a:r>
              <a:rPr lang="en-US" sz="1200"/>
              <a:t>TWITCHELL EAST END WETLAND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6607195975503061"/>
          <c:y val="0.19480351414406533"/>
          <c:w val="0.68844181977252839"/>
          <c:h val="0.68921660834062404"/>
        </c:manualLayout>
      </c:layout>
      <c:scatterChart>
        <c:scatterStyle val="lineMarker"/>
        <c:varyColors val="0"/>
        <c:ser>
          <c:idx val="1"/>
          <c:order val="0"/>
          <c:tx>
            <c:v>EE1</c:v>
          </c:tx>
          <c:spPr>
            <a:ln w="25400">
              <a:solidFill>
                <a:schemeClr val="accent2"/>
              </a:solidFill>
            </a:ln>
          </c:spPr>
          <c:xVal>
            <c:numRef>
              <c:f>Sheet1!$C$6:$C$7</c:f>
              <c:numCache>
                <c:formatCode>m/d/yyyy</c:formatCode>
                <c:ptCount val="2"/>
                <c:pt idx="0">
                  <c:v>42605</c:v>
                </c:pt>
                <c:pt idx="1">
                  <c:v>43158</c:v>
                </c:pt>
              </c:numCache>
            </c:numRef>
          </c:xVal>
          <c:yVal>
            <c:numRef>
              <c:f>Sheet1!$J$6:$J$7</c:f>
              <c:numCache>
                <c:formatCode>0.0</c:formatCode>
                <c:ptCount val="2"/>
                <c:pt idx="0">
                  <c:v>0</c:v>
                </c:pt>
                <c:pt idx="1">
                  <c:v>133.25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455-4311-A48F-68B389037062}"/>
            </c:ext>
          </c:extLst>
        </c:ser>
        <c:ser>
          <c:idx val="0"/>
          <c:order val="1"/>
          <c:tx>
            <c:v>EE2</c:v>
          </c:tx>
          <c:xVal>
            <c:numRef>
              <c:f>Sheet1!$C$8:$C$9</c:f>
              <c:numCache>
                <c:formatCode>m/d/yyyy</c:formatCode>
                <c:ptCount val="2"/>
                <c:pt idx="0">
                  <c:v>42605</c:v>
                </c:pt>
                <c:pt idx="1">
                  <c:v>43158</c:v>
                </c:pt>
              </c:numCache>
            </c:numRef>
          </c:xVal>
          <c:yVal>
            <c:numRef>
              <c:f>Sheet1!$J$8:$J$9</c:f>
              <c:numCache>
                <c:formatCode>0.0</c:formatCode>
                <c:ptCount val="2"/>
                <c:pt idx="0">
                  <c:v>0</c:v>
                </c:pt>
                <c:pt idx="1">
                  <c:v>26.361111111111086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455-4311-A48F-68B389037062}"/>
            </c:ext>
          </c:extLst>
        </c:ser>
        <c:ser>
          <c:idx val="2"/>
          <c:order val="2"/>
          <c:tx>
            <c:v>EE3</c:v>
          </c:tx>
          <c:xVal>
            <c:numRef>
              <c:f>Sheet1!$C$10:$C$11</c:f>
              <c:numCache>
                <c:formatCode>m/d/yyyy</c:formatCode>
                <c:ptCount val="2"/>
                <c:pt idx="0">
                  <c:v>42599</c:v>
                </c:pt>
                <c:pt idx="1">
                  <c:v>43158</c:v>
                </c:pt>
              </c:numCache>
            </c:numRef>
          </c:xVal>
          <c:yVal>
            <c:numRef>
              <c:f>Sheet1!$J$10:$J$11</c:f>
              <c:numCache>
                <c:formatCode>0.0</c:formatCode>
                <c:ptCount val="2"/>
                <c:pt idx="0">
                  <c:v>0</c:v>
                </c:pt>
                <c:pt idx="1">
                  <c:v>84.111111111111086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455-4311-A48F-68B389037062}"/>
            </c:ext>
          </c:extLst>
        </c:ser>
        <c:ser>
          <c:idx val="3"/>
          <c:order val="3"/>
          <c:tx>
            <c:v>EE5</c:v>
          </c:tx>
          <c:xVal>
            <c:numRef>
              <c:f>Sheet1!$C$13:$C$14</c:f>
              <c:numCache>
                <c:formatCode>m/d/yyyy</c:formatCode>
                <c:ptCount val="2"/>
                <c:pt idx="0">
                  <c:v>42605</c:v>
                </c:pt>
                <c:pt idx="1">
                  <c:v>43158</c:v>
                </c:pt>
              </c:numCache>
            </c:numRef>
          </c:xVal>
          <c:yVal>
            <c:numRef>
              <c:f>Sheet1!$J$13:$J$14</c:f>
              <c:numCache>
                <c:formatCode>0.0</c:formatCode>
                <c:ptCount val="2"/>
                <c:pt idx="0">
                  <c:v>0</c:v>
                </c:pt>
                <c:pt idx="1">
                  <c:v>69.333333333333314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455-4311-A48F-68B389037062}"/>
            </c:ext>
          </c:extLst>
        </c:ser>
        <c:ser>
          <c:idx val="4"/>
          <c:order val="4"/>
          <c:tx>
            <c:v>EE6</c:v>
          </c:tx>
          <c:xVal>
            <c:numRef>
              <c:f>Sheet1!$C$15:$C$16</c:f>
              <c:numCache>
                <c:formatCode>m/d/yyyy</c:formatCode>
                <c:ptCount val="2"/>
                <c:pt idx="0">
                  <c:v>42613</c:v>
                </c:pt>
                <c:pt idx="1">
                  <c:v>43158</c:v>
                </c:pt>
              </c:numCache>
            </c:numRef>
          </c:xVal>
          <c:yVal>
            <c:numRef>
              <c:f>Sheet1!$J$15:$J$16</c:f>
              <c:numCache>
                <c:formatCode>0.0</c:formatCode>
                <c:ptCount val="2"/>
                <c:pt idx="0">
                  <c:v>0</c:v>
                </c:pt>
                <c:pt idx="1">
                  <c:v>88.583333333333343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455-4311-A48F-68B389037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0298448"/>
        <c:axId val="525026800"/>
      </c:scatterChart>
      <c:valAx>
        <c:axId val="440298448"/>
        <c:scaling>
          <c:orientation val="minMax"/>
          <c:min val="42430"/>
        </c:scaling>
        <c:delete val="0"/>
        <c:axPos val="b"/>
        <c:numFmt formatCode="[$-409]mmm\-yy;@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25026800"/>
        <c:crosses val="autoZero"/>
        <c:crossBetween val="midCat"/>
        <c:majorUnit val="300"/>
      </c:valAx>
      <c:valAx>
        <c:axId val="525026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land surface elevation change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40298448"/>
        <c:crosses val="autoZero"/>
        <c:crossBetween val="midCat"/>
      </c:valAx>
    </c:plotArea>
    <c:legend>
      <c:legendPos val="r"/>
      <c:overlay val="0"/>
      <c:spPr>
        <a:ln>
          <a:solidFill>
            <a:schemeClr val="bg2">
              <a:lumMod val="75000"/>
            </a:schemeClr>
          </a:solidFill>
        </a:ln>
      </c:spPr>
    </c:legend>
    <c:plotVisOnly val="1"/>
    <c:dispBlanksAs val="gap"/>
    <c:showDLblsOverMax val="0"/>
    <c:extLst/>
  </c:chart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905796150481191"/>
          <c:y val="0.19480351414406533"/>
          <c:w val="0.75437948381452313"/>
          <c:h val="0.68921660834062404"/>
        </c:manualLayout>
      </c:layout>
      <c:scatterChart>
        <c:scatterStyle val="lineMarker"/>
        <c:varyColors val="0"/>
        <c:ser>
          <c:idx val="1"/>
          <c:order val="0"/>
          <c:tx>
            <c:v>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Sheet1!$C$21:$C$29</c:f>
              <c:numCache>
                <c:formatCode>m/d/yyyy</c:formatCode>
                <c:ptCount val="9"/>
                <c:pt idx="0">
                  <c:v>35775</c:v>
                </c:pt>
                <c:pt idx="1">
                  <c:v>36150</c:v>
                </c:pt>
                <c:pt idx="2">
                  <c:v>36304</c:v>
                </c:pt>
                <c:pt idx="3">
                  <c:v>36647</c:v>
                </c:pt>
                <c:pt idx="4">
                  <c:v>37011</c:v>
                </c:pt>
                <c:pt idx="5">
                  <c:v>37650</c:v>
                </c:pt>
                <c:pt idx="6">
                  <c:v>38502</c:v>
                </c:pt>
                <c:pt idx="7">
                  <c:v>39531</c:v>
                </c:pt>
                <c:pt idx="8">
                  <c:v>43077</c:v>
                </c:pt>
              </c:numCache>
            </c:numRef>
          </c:xVal>
          <c:yVal>
            <c:numRef>
              <c:f>Sheet1!$J$21:$J$29</c:f>
              <c:numCache>
                <c:formatCode>0.0</c:formatCode>
                <c:ptCount val="9"/>
                <c:pt idx="0">
                  <c:v>0</c:v>
                </c:pt>
                <c:pt idx="1">
                  <c:v>14.809999999999945</c:v>
                </c:pt>
                <c:pt idx="2">
                  <c:v>50.659999999999968</c:v>
                </c:pt>
                <c:pt idx="3">
                  <c:v>81.049999999999955</c:v>
                </c:pt>
                <c:pt idx="4">
                  <c:v>99.169999999999959</c:v>
                </c:pt>
                <c:pt idx="5">
                  <c:v>169.88</c:v>
                </c:pt>
                <c:pt idx="6">
                  <c:v>210.58000000000004</c:v>
                </c:pt>
                <c:pt idx="7">
                  <c:v>281.25</c:v>
                </c:pt>
                <c:pt idx="8">
                  <c:v>467.11333333333334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BB-4831-B4DD-0CCF9BC0EDD0}"/>
            </c:ext>
          </c:extLst>
        </c:ser>
        <c:ser>
          <c:idx val="0"/>
          <c:order val="1"/>
          <c:tx>
            <c:v>B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Sheet1!$C$32:$C$40</c:f>
              <c:numCache>
                <c:formatCode>m/d/yyyy</c:formatCode>
                <c:ptCount val="9"/>
                <c:pt idx="0">
                  <c:v>35787</c:v>
                </c:pt>
                <c:pt idx="1">
                  <c:v>36004</c:v>
                </c:pt>
                <c:pt idx="2">
                  <c:v>36306</c:v>
                </c:pt>
                <c:pt idx="3">
                  <c:v>36647</c:v>
                </c:pt>
                <c:pt idx="4">
                  <c:v>37011</c:v>
                </c:pt>
                <c:pt idx="5">
                  <c:v>37650</c:v>
                </c:pt>
                <c:pt idx="6">
                  <c:v>38441</c:v>
                </c:pt>
                <c:pt idx="7">
                  <c:v>39531</c:v>
                </c:pt>
                <c:pt idx="8">
                  <c:v>43152</c:v>
                </c:pt>
              </c:numCache>
            </c:numRef>
          </c:xVal>
          <c:yVal>
            <c:numRef>
              <c:f>Sheet1!$J$32:$J$40</c:f>
              <c:numCache>
                <c:formatCode>0.0</c:formatCode>
                <c:ptCount val="9"/>
                <c:pt idx="0">
                  <c:v>0</c:v>
                </c:pt>
                <c:pt idx="1">
                  <c:v>2.8300000000000409</c:v>
                </c:pt>
                <c:pt idx="2">
                  <c:v>21.450000000000045</c:v>
                </c:pt>
                <c:pt idx="3">
                  <c:v>79.970000000000027</c:v>
                </c:pt>
                <c:pt idx="4">
                  <c:v>140.84000000000003</c:v>
                </c:pt>
                <c:pt idx="5">
                  <c:v>176.16999999999996</c:v>
                </c:pt>
                <c:pt idx="6">
                  <c:v>237.78999999999996</c:v>
                </c:pt>
                <c:pt idx="7">
                  <c:v>334.53</c:v>
                </c:pt>
                <c:pt idx="8">
                  <c:v>516.22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BB-4831-B4DD-0CCF9BC0EDD0}"/>
            </c:ext>
          </c:extLst>
        </c:ser>
        <c:ser>
          <c:idx val="2"/>
          <c:order val="2"/>
          <c:tx>
            <c:v>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Sheet1!$C$44:$C$53</c:f>
              <c:numCache>
                <c:formatCode>m/d/yyyy</c:formatCode>
                <c:ptCount val="10"/>
                <c:pt idx="0">
                  <c:v>35787</c:v>
                </c:pt>
                <c:pt idx="1">
                  <c:v>36012</c:v>
                </c:pt>
                <c:pt idx="2">
                  <c:v>36306</c:v>
                </c:pt>
                <c:pt idx="3">
                  <c:v>36647</c:v>
                </c:pt>
                <c:pt idx="4">
                  <c:v>37012</c:v>
                </c:pt>
                <c:pt idx="5">
                  <c:v>37650</c:v>
                </c:pt>
                <c:pt idx="6">
                  <c:v>38441</c:v>
                </c:pt>
                <c:pt idx="7">
                  <c:v>39531</c:v>
                </c:pt>
                <c:pt idx="8">
                  <c:v>41562</c:v>
                </c:pt>
                <c:pt idx="9">
                  <c:v>43152</c:v>
                </c:pt>
              </c:numCache>
            </c:numRef>
          </c:xVal>
          <c:yVal>
            <c:numRef>
              <c:f>Sheet1!$J$44:$J$53</c:f>
              <c:numCache>
                <c:formatCode>0.0</c:formatCode>
                <c:ptCount val="10"/>
                <c:pt idx="0">
                  <c:v>0</c:v>
                </c:pt>
                <c:pt idx="1">
                  <c:v>25.410000000000025</c:v>
                </c:pt>
                <c:pt idx="2">
                  <c:v>114.18</c:v>
                </c:pt>
                <c:pt idx="3">
                  <c:v>144.60000000000002</c:v>
                </c:pt>
                <c:pt idx="4">
                  <c:v>173.14</c:v>
                </c:pt>
                <c:pt idx="5">
                  <c:v>229.24007936507928</c:v>
                </c:pt>
                <c:pt idx="6">
                  <c:v>304.19444444444434</c:v>
                </c:pt>
                <c:pt idx="7">
                  <c:v>475.61111111111109</c:v>
                </c:pt>
                <c:pt idx="9">
                  <c:v>730.22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EBB-4831-B4DD-0CCF9BC0EDD0}"/>
            </c:ext>
          </c:extLst>
        </c:ser>
        <c:ser>
          <c:idx val="3"/>
          <c:order val="3"/>
          <c:tx>
            <c:v>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Sheet1!$C$54:$C$63</c:f>
              <c:numCache>
                <c:formatCode>m/d/yyyy</c:formatCode>
                <c:ptCount val="10"/>
                <c:pt idx="0">
                  <c:v>35797</c:v>
                </c:pt>
                <c:pt idx="1">
                  <c:v>36000</c:v>
                </c:pt>
                <c:pt idx="2">
                  <c:v>36313</c:v>
                </c:pt>
                <c:pt idx="3">
                  <c:v>36648</c:v>
                </c:pt>
                <c:pt idx="4">
                  <c:v>37014</c:v>
                </c:pt>
                <c:pt idx="5">
                  <c:v>37650</c:v>
                </c:pt>
                <c:pt idx="6">
                  <c:v>38441</c:v>
                </c:pt>
                <c:pt idx="7">
                  <c:v>39531</c:v>
                </c:pt>
                <c:pt idx="8">
                  <c:v>42543</c:v>
                </c:pt>
                <c:pt idx="9">
                  <c:v>43047</c:v>
                </c:pt>
              </c:numCache>
            </c:numRef>
          </c:xVal>
          <c:yVal>
            <c:numRef>
              <c:f>Sheet1!$J$54:$J$63</c:f>
              <c:numCache>
                <c:formatCode>0.0</c:formatCode>
                <c:ptCount val="10"/>
                <c:pt idx="0">
                  <c:v>0</c:v>
                </c:pt>
                <c:pt idx="1">
                  <c:v>4.3055555555555429</c:v>
                </c:pt>
                <c:pt idx="2">
                  <c:v>17.452380952380963</c:v>
                </c:pt>
                <c:pt idx="3">
                  <c:v>65.5625</c:v>
                </c:pt>
                <c:pt idx="4">
                  <c:v>61.693749999999966</c:v>
                </c:pt>
                <c:pt idx="5">
                  <c:v>132.27777777777777</c:v>
                </c:pt>
                <c:pt idx="6">
                  <c:v>218.84027777777777</c:v>
                </c:pt>
                <c:pt idx="7">
                  <c:v>317.41666666666669</c:v>
                </c:pt>
                <c:pt idx="8">
                  <c:v>592.08333333333326</c:v>
                </c:pt>
                <c:pt idx="9">
                  <c:v>594.11111111111109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EBB-4831-B4DD-0CCF9BC0EDD0}"/>
            </c:ext>
          </c:extLst>
        </c:ser>
        <c:dLbls>
          <c:dLblPos val="t"/>
          <c:showLegendKey val="0"/>
          <c:showVal val="0"/>
          <c:showCatName val="0"/>
          <c:showSerName val="0"/>
          <c:showPercent val="0"/>
          <c:showBubbleSize val="0"/>
        </c:dLbls>
        <c:axId val="440298448"/>
        <c:axId val="525026800"/>
      </c:scatterChart>
      <c:valAx>
        <c:axId val="440298448"/>
        <c:scaling>
          <c:orientation val="minMax"/>
          <c:max val="43831"/>
          <c:min val="35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026800"/>
        <c:crosses val="autoZero"/>
        <c:crossBetween val="midCat"/>
      </c:valAx>
      <c:valAx>
        <c:axId val="52502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land surface elevation change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0298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335629921259837"/>
          <c:y val="6.6112147831232149E-2"/>
          <c:w val="0.1999540682414698"/>
          <c:h val="8.12866960994037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/>
            </a:pPr>
            <a:r>
              <a:rPr lang="en-US" sz="1200"/>
              <a:t>TWITCHELL WEST POND</a:t>
            </a:r>
            <a:r>
              <a:rPr lang="en-US" sz="1200" baseline="0"/>
              <a:t> (RSET)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6607195975503061"/>
          <c:y val="0.19480351414406533"/>
          <c:w val="0.68844181977252839"/>
          <c:h val="0.68921660834062404"/>
        </c:manualLayout>
      </c:layout>
      <c:scatterChart>
        <c:scatterStyle val="lineMarker"/>
        <c:varyColors val="0"/>
        <c:ser>
          <c:idx val="0"/>
          <c:order val="0"/>
          <c:tx>
            <c:v>A-RSET</c:v>
          </c:tx>
          <c:xVal>
            <c:numRef>
              <c:f>Sheet1!$C$19:$C$20</c:f>
              <c:numCache>
                <c:formatCode>m/d/yyyy</c:formatCode>
                <c:ptCount val="2"/>
                <c:pt idx="0">
                  <c:v>42613</c:v>
                </c:pt>
                <c:pt idx="1">
                  <c:v>43047</c:v>
                </c:pt>
              </c:numCache>
            </c:numRef>
          </c:xVal>
          <c:yVal>
            <c:numRef>
              <c:f>Sheet1!$J$19:$J$20</c:f>
              <c:numCache>
                <c:formatCode>0.0</c:formatCode>
                <c:ptCount val="2"/>
                <c:pt idx="0">
                  <c:v>0</c:v>
                </c:pt>
                <c:pt idx="1">
                  <c:v>97.129365079365073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25F-4504-B148-478216F7DF14}"/>
            </c:ext>
          </c:extLst>
        </c:ser>
        <c:ser>
          <c:idx val="2"/>
          <c:order val="1"/>
          <c:tx>
            <c:v>B-RSET</c:v>
          </c:tx>
          <c:xVal>
            <c:numRef>
              <c:f>Sheet1!$C$30:$C$31</c:f>
              <c:numCache>
                <c:formatCode>m/d/yyyy</c:formatCode>
                <c:ptCount val="2"/>
                <c:pt idx="0">
                  <c:v>42599</c:v>
                </c:pt>
                <c:pt idx="1">
                  <c:v>43047</c:v>
                </c:pt>
              </c:numCache>
            </c:numRef>
          </c:xVal>
          <c:yVal>
            <c:numRef>
              <c:f>Sheet1!$J$30:$J$31</c:f>
              <c:numCache>
                <c:formatCode>0.0</c:formatCode>
                <c:ptCount val="2"/>
                <c:pt idx="0">
                  <c:v>0</c:v>
                </c:pt>
                <c:pt idx="1">
                  <c:v>42.296296296296305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25F-4504-B148-478216F7DF14}"/>
            </c:ext>
          </c:extLst>
        </c:ser>
        <c:ser>
          <c:idx val="3"/>
          <c:order val="2"/>
          <c:tx>
            <c:v>C-RSET</c:v>
          </c:tx>
          <c:xVal>
            <c:numRef>
              <c:f>Sheet1!$C$41:$C$43</c:f>
              <c:numCache>
                <c:formatCode>m/d/yyyy</c:formatCode>
                <c:ptCount val="3"/>
                <c:pt idx="0">
                  <c:v>42599</c:v>
                </c:pt>
                <c:pt idx="1">
                  <c:v>43047</c:v>
                </c:pt>
                <c:pt idx="2">
                  <c:v>43077</c:v>
                </c:pt>
              </c:numCache>
            </c:numRef>
          </c:xVal>
          <c:yVal>
            <c:numRef>
              <c:f>Sheet1!$J$41:$J$43</c:f>
              <c:numCache>
                <c:formatCode>0.0</c:formatCode>
                <c:ptCount val="3"/>
                <c:pt idx="0">
                  <c:v>0</c:v>
                </c:pt>
                <c:pt idx="1">
                  <c:v>118.37037037037041</c:v>
                </c:pt>
                <c:pt idx="2">
                  <c:v>159.40740740740742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25F-4504-B148-478216F7DF14}"/>
            </c:ext>
          </c:extLst>
        </c:ser>
        <c:ser>
          <c:idx val="4"/>
          <c:order val="3"/>
          <c:tx>
            <c:v>E-RSET</c:v>
          </c:tx>
          <c:xVal>
            <c:numRef>
              <c:f>Sheet1!$C$64:$C$65</c:f>
              <c:numCache>
                <c:formatCode>m/d/yyyy</c:formatCode>
                <c:ptCount val="2"/>
                <c:pt idx="0">
                  <c:v>42599</c:v>
                </c:pt>
                <c:pt idx="1">
                  <c:v>43047</c:v>
                </c:pt>
              </c:numCache>
            </c:numRef>
          </c:xVal>
          <c:yVal>
            <c:numRef>
              <c:f>Sheet1!$J$64:$J$65</c:f>
              <c:numCache>
                <c:formatCode>0.0</c:formatCode>
                <c:ptCount val="2"/>
                <c:pt idx="0">
                  <c:v>0</c:v>
                </c:pt>
                <c:pt idx="1">
                  <c:v>64.222222222222229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125F-4504-B148-478216F7DF14}"/>
            </c:ext>
          </c:extLst>
        </c:ser>
        <c:ser>
          <c:idx val="1"/>
          <c:order val="4"/>
          <c:tx>
            <c:v>F-RSET</c:v>
          </c:tx>
          <c:xVal>
            <c:numRef>
              <c:f>Sheet1!$C$66:$C$68</c:f>
              <c:numCache>
                <c:formatCode>m/d/yyyy</c:formatCode>
                <c:ptCount val="3"/>
                <c:pt idx="0">
                  <c:v>42599</c:v>
                </c:pt>
                <c:pt idx="1">
                  <c:v>43047</c:v>
                </c:pt>
                <c:pt idx="2">
                  <c:v>43077</c:v>
                </c:pt>
              </c:numCache>
            </c:numRef>
          </c:xVal>
          <c:yVal>
            <c:numRef>
              <c:f>Sheet1!$J$66:$J$68</c:f>
              <c:numCache>
                <c:formatCode>0.0</c:formatCode>
                <c:ptCount val="3"/>
                <c:pt idx="0">
                  <c:v>0</c:v>
                </c:pt>
                <c:pt idx="1">
                  <c:v>-69.185185185185162</c:v>
                </c:pt>
                <c:pt idx="2">
                  <c:v>-86.462962962962933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125F-4504-B148-478216F7DF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0298448"/>
        <c:axId val="525026800"/>
      </c:scatterChart>
      <c:valAx>
        <c:axId val="440298448"/>
        <c:scaling>
          <c:orientation val="minMax"/>
          <c:min val="42430"/>
        </c:scaling>
        <c:delete val="0"/>
        <c:axPos val="b"/>
        <c:numFmt formatCode="[$-409]mmm\-yy;@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25026800"/>
        <c:crosses val="autoZero"/>
        <c:crossBetween val="midCat"/>
        <c:majorUnit val="300"/>
      </c:valAx>
      <c:valAx>
        <c:axId val="525026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land surface elevation change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40298448"/>
        <c:crosses val="autoZero"/>
        <c:crossBetween val="midCat"/>
      </c:valAx>
    </c:plotArea>
    <c:legend>
      <c:legendPos val="r"/>
      <c:overlay val="0"/>
      <c:spPr>
        <a:ln>
          <a:solidFill>
            <a:schemeClr val="bg2">
              <a:lumMod val="75000"/>
            </a:schemeClr>
          </a:solidFill>
        </a:ln>
      </c:spPr>
    </c:legend>
    <c:plotVisOnly val="1"/>
    <c:dispBlanksAs val="gap"/>
    <c:showDLblsOverMax val="0"/>
    <c:extLst/>
  </c:chart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/>
            </a:pPr>
            <a:r>
              <a:rPr lang="en-US" sz="1200"/>
              <a:t>SHERMAN  WHALE'S</a:t>
            </a:r>
            <a:r>
              <a:rPr lang="en-US" sz="1200" baseline="0"/>
              <a:t> MOUTH </a:t>
            </a:r>
            <a:r>
              <a:rPr lang="en-US" sz="1200"/>
              <a:t>WETLAND</a:t>
            </a:r>
          </a:p>
        </c:rich>
      </c:tx>
      <c:layout>
        <c:manualLayout>
          <c:xMode val="edge"/>
          <c:yMode val="edge"/>
          <c:x val="0.20684011373578304"/>
          <c:y val="2.77777777777777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6607195975503061"/>
          <c:y val="0.19480351414406533"/>
          <c:w val="0.64955293088363952"/>
          <c:h val="0.68921660834062404"/>
        </c:manualLayout>
      </c:layout>
      <c:scatterChart>
        <c:scatterStyle val="lineMarker"/>
        <c:varyColors val="0"/>
        <c:ser>
          <c:idx val="1"/>
          <c:order val="0"/>
          <c:tx>
            <c:v>WM1</c:v>
          </c:tx>
          <c:xVal>
            <c:numRef>
              <c:f>Sheet1!$C$69:$C$70</c:f>
              <c:numCache>
                <c:formatCode>m/d/yyyy</c:formatCode>
                <c:ptCount val="2"/>
                <c:pt idx="0">
                  <c:v>42766</c:v>
                </c:pt>
                <c:pt idx="1">
                  <c:v>43173</c:v>
                </c:pt>
              </c:numCache>
            </c:numRef>
          </c:xVal>
          <c:yVal>
            <c:numRef>
              <c:f>Sheet1!$J$69:$J$70</c:f>
              <c:numCache>
                <c:formatCode>0.0</c:formatCode>
                <c:ptCount val="2"/>
                <c:pt idx="0">
                  <c:v>0</c:v>
                </c:pt>
                <c:pt idx="1">
                  <c:v>-11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49-4545-964A-C38D8F8DB739}"/>
            </c:ext>
          </c:extLst>
        </c:ser>
        <c:ser>
          <c:idx val="0"/>
          <c:order val="1"/>
          <c:tx>
            <c:v>WM2</c:v>
          </c:tx>
          <c:xVal>
            <c:numRef>
              <c:f>Sheet1!$C$71:$C$72</c:f>
              <c:numCache>
                <c:formatCode>m/d/yyyy</c:formatCode>
                <c:ptCount val="2"/>
                <c:pt idx="0">
                  <c:v>42766</c:v>
                </c:pt>
                <c:pt idx="1">
                  <c:v>43173</c:v>
                </c:pt>
              </c:numCache>
            </c:numRef>
          </c:xVal>
          <c:yVal>
            <c:numRef>
              <c:f>Sheet1!$J$71:$J$72</c:f>
              <c:numCache>
                <c:formatCode>0.0</c:formatCode>
                <c:ptCount val="2"/>
                <c:pt idx="0">
                  <c:v>0</c:v>
                </c:pt>
                <c:pt idx="1">
                  <c:v>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49-4545-964A-C38D8F8DB739}"/>
            </c:ext>
          </c:extLst>
        </c:ser>
        <c:ser>
          <c:idx val="2"/>
          <c:order val="2"/>
          <c:tx>
            <c:v>WM3</c:v>
          </c:tx>
          <c:xVal>
            <c:numRef>
              <c:f>Sheet1!$C$73:$C$74</c:f>
              <c:numCache>
                <c:formatCode>m/d/yyyy</c:formatCode>
                <c:ptCount val="2"/>
                <c:pt idx="0">
                  <c:v>42766</c:v>
                </c:pt>
                <c:pt idx="1">
                  <c:v>43173</c:v>
                </c:pt>
              </c:numCache>
            </c:numRef>
          </c:xVal>
          <c:yVal>
            <c:numRef>
              <c:f>Sheet1!$J$73:$J$74</c:f>
              <c:numCache>
                <c:formatCode>0.0</c:formatCode>
                <c:ptCount val="2"/>
                <c:pt idx="0">
                  <c:v>0</c:v>
                </c:pt>
                <c:pt idx="1">
                  <c:v>-11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649-4545-964A-C38D8F8DB739}"/>
            </c:ext>
          </c:extLst>
        </c:ser>
        <c:ser>
          <c:idx val="3"/>
          <c:order val="3"/>
          <c:tx>
            <c:v>WM5</c:v>
          </c:tx>
          <c:xVal>
            <c:numRef>
              <c:f>Sheet1!$C$77:$C$78</c:f>
              <c:numCache>
                <c:formatCode>m/d/yyyy</c:formatCode>
                <c:ptCount val="2"/>
                <c:pt idx="0">
                  <c:v>42766</c:v>
                </c:pt>
                <c:pt idx="1">
                  <c:v>43173</c:v>
                </c:pt>
              </c:numCache>
            </c:numRef>
          </c:xVal>
          <c:yVal>
            <c:numRef>
              <c:f>Sheet1!$J$77:$J$78</c:f>
              <c:numCache>
                <c:formatCode>0.0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649-4545-964A-C38D8F8DB739}"/>
            </c:ext>
          </c:extLst>
        </c:ser>
        <c:ser>
          <c:idx val="4"/>
          <c:order val="4"/>
          <c:tx>
            <c:v>WM6</c:v>
          </c:tx>
          <c:xVal>
            <c:numRef>
              <c:f>Sheet1!$C$79:$C$80</c:f>
              <c:numCache>
                <c:formatCode>m/d/yyyy</c:formatCode>
                <c:ptCount val="2"/>
                <c:pt idx="0">
                  <c:v>42766</c:v>
                </c:pt>
                <c:pt idx="1">
                  <c:v>43173</c:v>
                </c:pt>
              </c:numCache>
            </c:numRef>
          </c:xVal>
          <c:yVal>
            <c:numRef>
              <c:f>Sheet1!$J$79:$J$80</c:f>
              <c:numCache>
                <c:formatCode>0.0</c:formatCode>
                <c:ptCount val="2"/>
                <c:pt idx="0">
                  <c:v>0</c:v>
                </c:pt>
                <c:pt idx="1">
                  <c:v>-9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649-4545-964A-C38D8F8DB739}"/>
            </c:ext>
          </c:extLst>
        </c:ser>
        <c:ser>
          <c:idx val="5"/>
          <c:order val="5"/>
          <c:tx>
            <c:v>WM7</c:v>
          </c:tx>
          <c:xVal>
            <c:numRef>
              <c:f>Sheet1!$C$81:$C$82</c:f>
              <c:numCache>
                <c:formatCode>m/d/yyyy</c:formatCode>
                <c:ptCount val="2"/>
                <c:pt idx="0">
                  <c:v>42766</c:v>
                </c:pt>
                <c:pt idx="1">
                  <c:v>43173</c:v>
                </c:pt>
              </c:numCache>
            </c:numRef>
          </c:xVal>
          <c:yVal>
            <c:numRef>
              <c:f>Sheet1!$J$81:$J$82</c:f>
              <c:numCache>
                <c:formatCode>0.0</c:formatCode>
                <c:ptCount val="2"/>
                <c:pt idx="0">
                  <c:v>0</c:v>
                </c:pt>
                <c:pt idx="1">
                  <c:v>-20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649-4545-964A-C38D8F8DB739}"/>
            </c:ext>
          </c:extLst>
        </c:ser>
        <c:ser>
          <c:idx val="6"/>
          <c:order val="6"/>
          <c:tx>
            <c:v>WM8</c:v>
          </c:tx>
          <c:xVal>
            <c:numRef>
              <c:f>Sheet1!$C$83:$C$84</c:f>
              <c:numCache>
                <c:formatCode>m/d/yyyy</c:formatCode>
                <c:ptCount val="2"/>
                <c:pt idx="0">
                  <c:v>42766</c:v>
                </c:pt>
                <c:pt idx="1">
                  <c:v>43173</c:v>
                </c:pt>
              </c:numCache>
            </c:numRef>
          </c:xVal>
          <c:yVal>
            <c:numRef>
              <c:f>Sheet1!$J$83:$J$84</c:f>
              <c:numCache>
                <c:formatCode>0.0</c:formatCode>
                <c:ptCount val="2"/>
                <c:pt idx="0">
                  <c:v>0</c:v>
                </c:pt>
                <c:pt idx="1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649-4545-964A-C38D8F8DB739}"/>
            </c:ext>
          </c:extLst>
        </c:ser>
        <c:ser>
          <c:idx val="8"/>
          <c:order val="7"/>
          <c:tx>
            <c:v>WM9</c:v>
          </c:tx>
          <c:xVal>
            <c:numRef>
              <c:f>Sheet1!$C$85:$C$86</c:f>
              <c:numCache>
                <c:formatCode>m/d/yyyy</c:formatCode>
                <c:ptCount val="2"/>
                <c:pt idx="0">
                  <c:v>42766</c:v>
                </c:pt>
                <c:pt idx="1">
                  <c:v>43185</c:v>
                </c:pt>
              </c:numCache>
            </c:numRef>
          </c:xVal>
          <c:yVal>
            <c:numRef>
              <c:f>Sheet1!$J$85:$J$86</c:f>
              <c:numCache>
                <c:formatCode>0.0</c:formatCode>
                <c:ptCount val="2"/>
                <c:pt idx="0">
                  <c:v>0</c:v>
                </c:pt>
                <c:pt idx="1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649-4545-964A-C38D8F8DB739}"/>
            </c:ext>
          </c:extLst>
        </c:ser>
        <c:ser>
          <c:idx val="7"/>
          <c:order val="8"/>
          <c:tx>
            <c:v>WM10</c:v>
          </c:tx>
          <c:xVal>
            <c:numRef>
              <c:f>Sheet1!$C$87:$C$88</c:f>
              <c:numCache>
                <c:formatCode>m/d/yyyy</c:formatCode>
                <c:ptCount val="2"/>
                <c:pt idx="0">
                  <c:v>42766</c:v>
                </c:pt>
                <c:pt idx="1">
                  <c:v>43185</c:v>
                </c:pt>
              </c:numCache>
            </c:numRef>
          </c:xVal>
          <c:yVal>
            <c:numRef>
              <c:f>Sheet1!$J$87:$J$88</c:f>
              <c:numCache>
                <c:formatCode>0.0</c:formatCode>
                <c:ptCount val="2"/>
                <c:pt idx="0">
                  <c:v>0</c:v>
                </c:pt>
                <c:pt idx="1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649-4545-964A-C38D8F8DB739}"/>
            </c:ext>
          </c:extLst>
        </c:ser>
        <c:ser>
          <c:idx val="9"/>
          <c:order val="9"/>
          <c:tx>
            <c:v>WM11</c:v>
          </c:tx>
          <c:xVal>
            <c:numRef>
              <c:f>Sheet1!$C$89:$C$90</c:f>
              <c:numCache>
                <c:formatCode>m/d/yyyy</c:formatCode>
                <c:ptCount val="2"/>
                <c:pt idx="0">
                  <c:v>42766</c:v>
                </c:pt>
                <c:pt idx="1">
                  <c:v>43185</c:v>
                </c:pt>
              </c:numCache>
            </c:numRef>
          </c:xVal>
          <c:yVal>
            <c:numRef>
              <c:f>Sheet1!$J$89:$J$90</c:f>
              <c:numCache>
                <c:formatCode>0.0</c:formatCode>
                <c:ptCount val="2"/>
                <c:pt idx="0">
                  <c:v>0</c:v>
                </c:pt>
                <c:pt idx="1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649-4545-964A-C38D8F8DB739}"/>
            </c:ext>
          </c:extLst>
        </c:ser>
        <c:ser>
          <c:idx val="10"/>
          <c:order val="10"/>
          <c:tx>
            <c:v>WM12</c:v>
          </c:tx>
          <c:xVal>
            <c:numRef>
              <c:f>Sheet1!$C$91:$C$92</c:f>
              <c:numCache>
                <c:formatCode>m/d/yyyy</c:formatCode>
                <c:ptCount val="2"/>
                <c:pt idx="0">
                  <c:v>42766</c:v>
                </c:pt>
                <c:pt idx="1">
                  <c:v>43185</c:v>
                </c:pt>
              </c:numCache>
            </c:numRef>
          </c:xVal>
          <c:yVal>
            <c:numRef>
              <c:f>Sheet1!$J$91:$J$92</c:f>
              <c:numCache>
                <c:formatCode>0.0</c:formatCode>
                <c:ptCount val="2"/>
                <c:pt idx="0">
                  <c:v>0</c:v>
                </c:pt>
                <c:pt idx="1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649-4545-964A-C38D8F8DB739}"/>
            </c:ext>
          </c:extLst>
        </c:ser>
        <c:ser>
          <c:idx val="11"/>
          <c:order val="11"/>
          <c:tx>
            <c:v>WM13</c:v>
          </c:tx>
          <c:xVal>
            <c:numRef>
              <c:f>Sheet1!$C$93:$C$94</c:f>
              <c:numCache>
                <c:formatCode>m/d/yyyy</c:formatCode>
                <c:ptCount val="2"/>
                <c:pt idx="0">
                  <c:v>42766</c:v>
                </c:pt>
                <c:pt idx="1">
                  <c:v>43185</c:v>
                </c:pt>
              </c:numCache>
            </c:numRef>
          </c:xVal>
          <c:yVal>
            <c:numRef>
              <c:f>Sheet1!$J$93:$J$94</c:f>
              <c:numCache>
                <c:formatCode>0.0</c:formatCode>
                <c:ptCount val="2"/>
                <c:pt idx="0">
                  <c:v>0</c:v>
                </c:pt>
                <c:pt idx="1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649-4545-964A-C38D8F8DB739}"/>
            </c:ext>
          </c:extLst>
        </c:ser>
        <c:ser>
          <c:idx val="12"/>
          <c:order val="12"/>
          <c:tx>
            <c:v>WM15</c:v>
          </c:tx>
          <c:xVal>
            <c:numRef>
              <c:f>Sheet1!$C$97:$C$98</c:f>
              <c:numCache>
                <c:formatCode>m/d/yyyy</c:formatCode>
                <c:ptCount val="2"/>
                <c:pt idx="0">
                  <c:v>42766</c:v>
                </c:pt>
                <c:pt idx="1">
                  <c:v>43185</c:v>
                </c:pt>
              </c:numCache>
            </c:numRef>
          </c:xVal>
          <c:yVal>
            <c:numRef>
              <c:f>Sheet1!$J$97:$J$98</c:f>
              <c:numCache>
                <c:formatCode>0.0</c:formatCode>
                <c:ptCount val="2"/>
                <c:pt idx="0">
                  <c:v>0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2649-4545-964A-C38D8F8DB739}"/>
            </c:ext>
          </c:extLst>
        </c:ser>
        <c:ser>
          <c:idx val="13"/>
          <c:order val="13"/>
          <c:tx>
            <c:v>WM16</c:v>
          </c:tx>
          <c:xVal>
            <c:numRef>
              <c:f>Sheet1!$C$99:$C$100</c:f>
              <c:numCache>
                <c:formatCode>m/d/yyyy</c:formatCode>
                <c:ptCount val="2"/>
                <c:pt idx="0">
                  <c:v>42766</c:v>
                </c:pt>
                <c:pt idx="1">
                  <c:v>43185</c:v>
                </c:pt>
              </c:numCache>
            </c:numRef>
          </c:xVal>
          <c:yVal>
            <c:numRef>
              <c:f>Sheet1!$J$99:$J$100</c:f>
              <c:numCache>
                <c:formatCode>0.0</c:formatCode>
                <c:ptCount val="2"/>
                <c:pt idx="0">
                  <c:v>0</c:v>
                </c:pt>
                <c:pt idx="1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2649-4545-964A-C38D8F8DB739}"/>
            </c:ext>
          </c:extLst>
        </c:ser>
        <c:ser>
          <c:idx val="14"/>
          <c:order val="14"/>
          <c:tx>
            <c:v>WM17</c:v>
          </c:tx>
          <c:xVal>
            <c:numRef>
              <c:f>Sheet1!$C$101:$C$102</c:f>
              <c:numCache>
                <c:formatCode>m/d/yyyy</c:formatCode>
                <c:ptCount val="2"/>
                <c:pt idx="0">
                  <c:v>42766</c:v>
                </c:pt>
                <c:pt idx="1">
                  <c:v>43185</c:v>
                </c:pt>
              </c:numCache>
            </c:numRef>
          </c:xVal>
          <c:yVal>
            <c:numRef>
              <c:f>Sheet1!$J$101:$J$102</c:f>
              <c:numCache>
                <c:formatCode>0.0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2649-4545-964A-C38D8F8DB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0298448"/>
        <c:axId val="525026800"/>
      </c:scatterChart>
      <c:valAx>
        <c:axId val="440298448"/>
        <c:scaling>
          <c:orientation val="minMax"/>
          <c:min val="42520"/>
        </c:scaling>
        <c:delete val="0"/>
        <c:axPos val="b"/>
        <c:numFmt formatCode="[$-409]mmm\-yy;@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25026800"/>
        <c:crosses val="autoZero"/>
        <c:crossBetween val="midCat"/>
        <c:majorUnit val="300"/>
      </c:valAx>
      <c:valAx>
        <c:axId val="525026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land surface elevation change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402984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4634711286089237"/>
          <c:y val="6.1007946923301241E-2"/>
          <c:w val="0.13698622047244094"/>
          <c:h val="0.89627077865266847"/>
        </c:manualLayout>
      </c:layout>
      <c:overlay val="0"/>
      <c:spPr>
        <a:ln>
          <a:solidFill>
            <a:schemeClr val="bg2">
              <a:lumMod val="75000"/>
            </a:schemeClr>
          </a:solidFill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123825</xdr:colOff>
      <xdr:row>2</xdr:row>
      <xdr:rowOff>180975</xdr:rowOff>
    </xdr:from>
    <xdr:to>
      <xdr:col>18</xdr:col>
      <xdr:colOff>428625</xdr:colOff>
      <xdr:row>17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091BEC7-D57B-4CD8-8369-5995522FB7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19</xdr:row>
      <xdr:rowOff>0</xdr:rowOff>
    </xdr:from>
    <xdr:to>
      <xdr:col>18</xdr:col>
      <xdr:colOff>304800</xdr:colOff>
      <xdr:row>33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1211DA1-3B5F-4FAD-B85D-331B626BB0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47625</xdr:colOff>
      <xdr:row>33</xdr:row>
      <xdr:rowOff>133350</xdr:rowOff>
    </xdr:from>
    <xdr:to>
      <xdr:col>18</xdr:col>
      <xdr:colOff>352425</xdr:colOff>
      <xdr:row>48</xdr:row>
      <xdr:rowOff>19050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892F066-E9E4-420B-9CE5-2FA148A3DF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49</xdr:row>
      <xdr:rowOff>0</xdr:rowOff>
    </xdr:from>
    <xdr:to>
      <xdr:col>18</xdr:col>
      <xdr:colOff>304800</xdr:colOff>
      <xdr:row>63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83F1FB8-D470-49BA-B6BD-E02FB99710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witchell%20RSET&amp;SET%20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d lengths"/>
      <sheetName val="data entry"/>
      <sheetName val="Tw W Pond avgs"/>
      <sheetName val="summary"/>
    </sheetNames>
    <sheetDataSet>
      <sheetData sheetId="0">
        <row r="13">
          <cell r="D13">
            <v>382.77777777777777</v>
          </cell>
          <cell r="F13">
            <v>862.44444444444446</v>
          </cell>
        </row>
      </sheetData>
      <sheetData sheetId="1">
        <row r="24">
          <cell r="S24">
            <v>208.52777777777777</v>
          </cell>
          <cell r="AE24">
            <v>305.65714285714284</v>
          </cell>
        </row>
        <row r="44">
          <cell r="AK44">
            <v>801.33333333333337</v>
          </cell>
        </row>
        <row r="64">
          <cell r="S64">
            <v>527.7037037037037</v>
          </cell>
          <cell r="AE64">
            <v>187.22222222222223</v>
          </cell>
        </row>
        <row r="104">
          <cell r="S104">
            <v>226.59259259259258</v>
          </cell>
          <cell r="AE104">
            <v>344.96296296296299</v>
          </cell>
          <cell r="AK104">
            <v>386</v>
          </cell>
        </row>
        <row r="144">
          <cell r="S144">
            <v>969.80555555555554</v>
          </cell>
          <cell r="AE144">
            <v>971.83333333333337</v>
          </cell>
        </row>
        <row r="164">
          <cell r="S164">
            <v>281.61111111111109</v>
          </cell>
          <cell r="AE164">
            <v>345.83333333333331</v>
          </cell>
        </row>
        <row r="184">
          <cell r="S184">
            <v>376.40740740740739</v>
          </cell>
          <cell r="AE184">
            <v>307.22222222222223</v>
          </cell>
          <cell r="AK184">
            <v>289.94444444444446</v>
          </cell>
        </row>
        <row r="204">
          <cell r="S204">
            <v>315.75</v>
          </cell>
        </row>
        <row r="224">
          <cell r="S224">
            <v>508.63888888888891</v>
          </cell>
        </row>
        <row r="244">
          <cell r="S244">
            <v>387.88888888888891</v>
          </cell>
        </row>
        <row r="264">
          <cell r="S264">
            <v>155.88888888888889</v>
          </cell>
        </row>
        <row r="284">
          <cell r="S284">
            <v>392.66666666666669</v>
          </cell>
        </row>
        <row r="304">
          <cell r="S304">
            <v>205.41666666666666</v>
          </cell>
        </row>
        <row r="324">
          <cell r="S324">
            <v>904.08333333333337</v>
          </cell>
        </row>
        <row r="344">
          <cell r="S344">
            <v>293.38888888888891</v>
          </cell>
        </row>
        <row r="364">
          <cell r="G364">
            <v>555.17857142857144</v>
          </cell>
          <cell r="M364">
            <v>515.6875</v>
          </cell>
          <cell r="Y364">
            <v>645.47222222222217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02"/>
  <sheetViews>
    <sheetView tabSelected="1" topLeftCell="L1" workbookViewId="0">
      <selection activeCell="T31" sqref="T31"/>
    </sheetView>
  </sheetViews>
  <sheetFormatPr defaultRowHeight="14.4" x14ac:dyDescent="0.3"/>
  <cols>
    <col min="1" max="1" width="14.5546875" customWidth="1"/>
    <col min="3" max="3" width="10.6640625" bestFit="1" customWidth="1"/>
    <col min="7" max="7" width="11.44140625" customWidth="1"/>
    <col min="21" max="21" width="10.6640625" customWidth="1"/>
  </cols>
  <sheetData>
    <row r="1" spans="1:28" ht="43.2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J1" s="2" t="s">
        <v>47</v>
      </c>
    </row>
    <row r="2" spans="1:28" x14ac:dyDescent="0.3">
      <c r="A2" s="3" t="s">
        <v>7</v>
      </c>
      <c r="B2" s="4" t="s">
        <v>8</v>
      </c>
      <c r="C2" s="5">
        <v>41781</v>
      </c>
      <c r="D2" s="6">
        <f>'[1]data entry'!G364</f>
        <v>555.17857142857144</v>
      </c>
      <c r="E2" s="7" t="s">
        <v>9</v>
      </c>
      <c r="F2" s="7" t="s">
        <v>10</v>
      </c>
      <c r="G2" s="8"/>
      <c r="J2" s="27">
        <f>(D2-D$2)</f>
        <v>0</v>
      </c>
    </row>
    <row r="3" spans="1:28" x14ac:dyDescent="0.3">
      <c r="A3" s="9" t="s">
        <v>7</v>
      </c>
      <c r="B3" s="10" t="s">
        <v>8</v>
      </c>
      <c r="C3" s="11">
        <v>42117</v>
      </c>
      <c r="D3" s="12">
        <f>'[1]data entry'!M364</f>
        <v>515.6875</v>
      </c>
      <c r="E3" s="13" t="s">
        <v>9</v>
      </c>
      <c r="F3" s="13" t="s">
        <v>10</v>
      </c>
      <c r="G3" s="14">
        <f>((D3-D2)/10)/((C3-C2)/365.25)</f>
        <v>-4.2928910235969404</v>
      </c>
      <c r="J3" s="27">
        <f>(D3-D$2)</f>
        <v>-39.491071428571445</v>
      </c>
    </row>
    <row r="4" spans="1:28" x14ac:dyDescent="0.3">
      <c r="A4" s="9" t="s">
        <v>7</v>
      </c>
      <c r="B4" s="10" t="s">
        <v>8</v>
      </c>
      <c r="C4" s="11">
        <v>42767</v>
      </c>
      <c r="D4" s="12">
        <f>'[1]data entry'!Y364</f>
        <v>645.47222222222217</v>
      </c>
      <c r="E4" s="13" t="s">
        <v>9</v>
      </c>
      <c r="F4" s="13" t="s">
        <v>10</v>
      </c>
      <c r="G4" s="14">
        <f>((D4-D3)/10)/((C4-C3)/365.25)</f>
        <v>7.2929030448717924</v>
      </c>
      <c r="J4" s="27">
        <f>(D4-D$2)</f>
        <v>90.293650793650727</v>
      </c>
      <c r="W4" s="2" t="s">
        <v>48</v>
      </c>
    </row>
    <row r="5" spans="1:28" x14ac:dyDescent="0.3">
      <c r="A5" s="15" t="s">
        <v>7</v>
      </c>
      <c r="B5" s="16" t="s">
        <v>8</v>
      </c>
      <c r="C5" s="17">
        <v>43152</v>
      </c>
      <c r="D5" s="18">
        <v>688</v>
      </c>
      <c r="E5" s="19" t="s">
        <v>9</v>
      </c>
      <c r="F5" s="19" t="s">
        <v>10</v>
      </c>
      <c r="G5" s="20">
        <f t="shared" ref="G5:G16" si="0">((D5-D4)/10)/((C5-C4)/365.25)</f>
        <v>4.0346158008658053</v>
      </c>
      <c r="J5" s="27">
        <f>(D5-D$2)</f>
        <v>132.82142857142856</v>
      </c>
    </row>
    <row r="6" spans="1:28" x14ac:dyDescent="0.3">
      <c r="A6" s="9" t="s">
        <v>11</v>
      </c>
      <c r="B6" s="10" t="s">
        <v>12</v>
      </c>
      <c r="C6" s="11">
        <v>42605</v>
      </c>
      <c r="D6" s="12">
        <f>'[1]data entry'!S204</f>
        <v>315.75</v>
      </c>
      <c r="E6" s="13" t="s">
        <v>9</v>
      </c>
      <c r="F6" s="13" t="s">
        <v>13</v>
      </c>
      <c r="G6" s="14"/>
      <c r="J6" s="27">
        <f>(D6-D6)</f>
        <v>0</v>
      </c>
    </row>
    <row r="7" spans="1:28" x14ac:dyDescent="0.3">
      <c r="A7" s="15" t="s">
        <v>11</v>
      </c>
      <c r="B7" s="16" t="s">
        <v>12</v>
      </c>
      <c r="C7" s="17">
        <v>43158</v>
      </c>
      <c r="D7" s="18">
        <v>449</v>
      </c>
      <c r="E7" s="19" t="s">
        <v>9</v>
      </c>
      <c r="F7" s="19" t="s">
        <v>10</v>
      </c>
      <c r="G7" s="20">
        <f t="shared" si="0"/>
        <v>8.801005877034358</v>
      </c>
      <c r="J7" s="27">
        <f>(D7-D6)</f>
        <v>133.25</v>
      </c>
    </row>
    <row r="8" spans="1:28" x14ac:dyDescent="0.3">
      <c r="A8" s="9" t="s">
        <v>14</v>
      </c>
      <c r="B8" s="10" t="s">
        <v>12</v>
      </c>
      <c r="C8" s="11">
        <v>42605</v>
      </c>
      <c r="D8" s="12">
        <f>'[1]data entry'!S224</f>
        <v>508.63888888888891</v>
      </c>
      <c r="E8" s="13" t="s">
        <v>9</v>
      </c>
      <c r="F8" s="13" t="s">
        <v>13</v>
      </c>
      <c r="G8" s="14"/>
      <c r="J8" s="27">
        <f>(D8-D8)</f>
        <v>0</v>
      </c>
      <c r="U8" t="s">
        <v>7</v>
      </c>
      <c r="V8">
        <v>2018</v>
      </c>
      <c r="X8" s="14">
        <f>G5</f>
        <v>4.0346158008658053</v>
      </c>
      <c r="Y8" t="s">
        <v>50</v>
      </c>
    </row>
    <row r="9" spans="1:28" x14ac:dyDescent="0.3">
      <c r="A9" s="15" t="s">
        <v>14</v>
      </c>
      <c r="B9" s="16" t="s">
        <v>12</v>
      </c>
      <c r="C9" s="17">
        <v>43158</v>
      </c>
      <c r="D9" s="18">
        <v>535</v>
      </c>
      <c r="E9" s="19" t="s">
        <v>9</v>
      </c>
      <c r="F9" s="19" t="s">
        <v>10</v>
      </c>
      <c r="G9" s="20">
        <f t="shared" si="0"/>
        <v>1.7411204038577439</v>
      </c>
      <c r="J9" s="27">
        <f>(D9-D8)</f>
        <v>26.361111111111086</v>
      </c>
      <c r="U9" t="s">
        <v>49</v>
      </c>
      <c r="W9" t="s">
        <v>12</v>
      </c>
      <c r="X9" s="14">
        <f>AVERAGE(G7,G9,G11,G14,G16)</f>
        <v>5.3108062280504855</v>
      </c>
      <c r="Y9" t="s">
        <v>50</v>
      </c>
    </row>
    <row r="10" spans="1:28" x14ac:dyDescent="0.3">
      <c r="A10" s="9" t="s">
        <v>15</v>
      </c>
      <c r="B10" s="10" t="s">
        <v>12</v>
      </c>
      <c r="C10" s="11">
        <v>42599</v>
      </c>
      <c r="D10" s="12">
        <f>'[1]data entry'!S244</f>
        <v>387.88888888888891</v>
      </c>
      <c r="E10" s="13" t="s">
        <v>9</v>
      </c>
      <c r="F10" s="13" t="s">
        <v>13</v>
      </c>
      <c r="G10" s="14"/>
      <c r="J10" s="27">
        <f>(D10-D10)</f>
        <v>0</v>
      </c>
      <c r="U10" t="s">
        <v>51</v>
      </c>
      <c r="V10">
        <v>2018</v>
      </c>
      <c r="W10" t="s">
        <v>12</v>
      </c>
      <c r="X10" s="14">
        <f>AVERAGE(G20,G31,AVERAGE(G42,G43),G65,AVERAGE(G67:G68))</f>
        <v>4.3301178679428327</v>
      </c>
      <c r="Y10" t="s">
        <v>50</v>
      </c>
      <c r="Z10" s="14">
        <f>AVERAGE(G20,G31,G42,G65,G43,G68,G67)</f>
        <v>3.7775027983005174</v>
      </c>
      <c r="AA10" s="14">
        <f>AVERAGE(X10,X11)</f>
        <v>2.972852985041941</v>
      </c>
      <c r="AB10" s="14">
        <f>AVERAGE(Z10,Z11)</f>
        <v>2.6965454502207837</v>
      </c>
    </row>
    <row r="11" spans="1:28" x14ac:dyDescent="0.3">
      <c r="A11" s="15" t="s">
        <v>15</v>
      </c>
      <c r="B11" s="16" t="s">
        <v>12</v>
      </c>
      <c r="C11" s="17">
        <v>43158</v>
      </c>
      <c r="D11" s="18">
        <v>472</v>
      </c>
      <c r="E11" s="19" t="s">
        <v>9</v>
      </c>
      <c r="F11" s="19" t="s">
        <v>10</v>
      </c>
      <c r="G11" s="20">
        <f t="shared" si="0"/>
        <v>5.4958109719737607</v>
      </c>
      <c r="J11" s="27">
        <f>(D11-D10)</f>
        <v>84.111111111111086</v>
      </c>
      <c r="W11" t="s">
        <v>8</v>
      </c>
      <c r="X11" s="14">
        <f>AVERAGE(G29,G40,G53,G63)</f>
        <v>1.6155881021410496</v>
      </c>
      <c r="Y11" t="s">
        <v>50</v>
      </c>
      <c r="Z11" s="14">
        <f>AVERAGE(G29,G40,G53,G63)</f>
        <v>1.6155881021410496</v>
      </c>
    </row>
    <row r="12" spans="1:28" x14ac:dyDescent="0.3">
      <c r="A12" s="15" t="s">
        <v>16</v>
      </c>
      <c r="B12" s="16" t="s">
        <v>12</v>
      </c>
      <c r="C12" s="17">
        <v>42605</v>
      </c>
      <c r="D12" s="18">
        <f>'[1]data entry'!S264</f>
        <v>155.88888888888889</v>
      </c>
      <c r="E12" s="19" t="s">
        <v>9</v>
      </c>
      <c r="F12" s="19" t="s">
        <v>13</v>
      </c>
      <c r="G12" s="21"/>
      <c r="W12" t="s">
        <v>53</v>
      </c>
      <c r="X12" s="14">
        <f>AVERAGE(G29,G40,G53,G63,G42,G65,G31,G20)</f>
        <v>4.1214539424464309</v>
      </c>
    </row>
    <row r="13" spans="1:28" x14ac:dyDescent="0.3">
      <c r="A13" s="9" t="s">
        <v>17</v>
      </c>
      <c r="B13" s="10" t="s">
        <v>12</v>
      </c>
      <c r="C13" s="11">
        <v>42605</v>
      </c>
      <c r="D13" s="12">
        <f>'[1]data entry'!S284</f>
        <v>392.66666666666669</v>
      </c>
      <c r="E13" s="13" t="s">
        <v>9</v>
      </c>
      <c r="F13" s="13" t="s">
        <v>13</v>
      </c>
      <c r="G13" s="14"/>
      <c r="J13" s="27">
        <f>(D13-D13)</f>
        <v>0</v>
      </c>
      <c r="U13" t="s">
        <v>52</v>
      </c>
      <c r="W13" t="s">
        <v>12</v>
      </c>
      <c r="X13" s="14">
        <f>AVERAGE(G70,G72,G74,G78,G80,G82,G84,G86,G88,G90,G92,G98,G94,G100,G102)</f>
        <v>1.550130883758569</v>
      </c>
      <c r="Y13" t="s">
        <v>50</v>
      </c>
    </row>
    <row r="14" spans="1:28" x14ac:dyDescent="0.3">
      <c r="A14" s="15" t="s">
        <v>17</v>
      </c>
      <c r="B14" s="16" t="s">
        <v>12</v>
      </c>
      <c r="C14" s="17">
        <v>43158</v>
      </c>
      <c r="D14" s="18">
        <v>462</v>
      </c>
      <c r="E14" s="19" t="s">
        <v>9</v>
      </c>
      <c r="F14" s="19" t="s">
        <v>10</v>
      </c>
      <c r="G14" s="20">
        <f t="shared" si="0"/>
        <v>4.5793851717902339</v>
      </c>
      <c r="J14" s="27">
        <f>(D14-D13)</f>
        <v>69.333333333333314</v>
      </c>
    </row>
    <row r="15" spans="1:28" x14ac:dyDescent="0.3">
      <c r="A15" s="9" t="s">
        <v>18</v>
      </c>
      <c r="B15" s="10" t="s">
        <v>12</v>
      </c>
      <c r="C15" s="11">
        <v>42613</v>
      </c>
      <c r="D15" s="12">
        <f>'[1]data entry'!S304</f>
        <v>205.41666666666666</v>
      </c>
      <c r="E15" s="13" t="s">
        <v>9</v>
      </c>
      <c r="F15" s="13" t="s">
        <v>13</v>
      </c>
      <c r="G15" s="14"/>
      <c r="J15" s="27">
        <f>(D15-D15)</f>
        <v>0</v>
      </c>
    </row>
    <row r="16" spans="1:28" x14ac:dyDescent="0.3">
      <c r="A16" s="15" t="s">
        <v>18</v>
      </c>
      <c r="B16" s="16" t="s">
        <v>12</v>
      </c>
      <c r="C16" s="17">
        <v>43158</v>
      </c>
      <c r="D16" s="18">
        <v>294</v>
      </c>
      <c r="E16" s="19" t="s">
        <v>9</v>
      </c>
      <c r="F16" s="19" t="s">
        <v>10</v>
      </c>
      <c r="G16" s="20">
        <f t="shared" si="0"/>
        <v>5.936708715596331</v>
      </c>
      <c r="J16" s="27">
        <f>(D16-D15)</f>
        <v>88.583333333333343</v>
      </c>
    </row>
    <row r="17" spans="1:11" x14ac:dyDescent="0.3">
      <c r="A17" s="15" t="s">
        <v>19</v>
      </c>
      <c r="B17" s="16" t="s">
        <v>12</v>
      </c>
      <c r="C17" s="17">
        <v>42613</v>
      </c>
      <c r="D17" s="18">
        <f>'[1]data entry'!S324-'[1]rod lengths'!F13</f>
        <v>41.638888888888914</v>
      </c>
      <c r="E17" s="19" t="s">
        <v>9</v>
      </c>
      <c r="F17" s="19" t="s">
        <v>13</v>
      </c>
      <c r="G17" s="21"/>
    </row>
    <row r="18" spans="1:11" x14ac:dyDescent="0.3">
      <c r="A18" s="15" t="s">
        <v>20</v>
      </c>
      <c r="B18" s="16" t="s">
        <v>12</v>
      </c>
      <c r="C18" s="17">
        <v>42613</v>
      </c>
      <c r="D18" s="18">
        <f>'[1]data entry'!S344</f>
        <v>293.38888888888891</v>
      </c>
      <c r="E18" s="19" t="s">
        <v>9</v>
      </c>
      <c r="F18" s="19" t="s">
        <v>13</v>
      </c>
      <c r="G18" s="21"/>
    </row>
    <row r="19" spans="1:11" x14ac:dyDescent="0.3">
      <c r="A19" s="3" t="s">
        <v>21</v>
      </c>
      <c r="B19" s="4" t="s">
        <v>12</v>
      </c>
      <c r="C19" s="5">
        <v>42613</v>
      </c>
      <c r="D19" s="6">
        <f>'[1]data entry'!S24</f>
        <v>208.52777777777777</v>
      </c>
      <c r="E19" s="13" t="s">
        <v>9</v>
      </c>
      <c r="F19" s="13" t="s">
        <v>13</v>
      </c>
      <c r="G19" s="14"/>
      <c r="J19" s="27">
        <f>(D19-D19)</f>
        <v>0</v>
      </c>
    </row>
    <row r="20" spans="1:11" x14ac:dyDescent="0.3">
      <c r="A20" s="15" t="s">
        <v>21</v>
      </c>
      <c r="B20" s="16" t="s">
        <v>12</v>
      </c>
      <c r="C20" s="17">
        <v>43047</v>
      </c>
      <c r="D20" s="18">
        <f>'[1]data entry'!AE24</f>
        <v>305.65714285714284</v>
      </c>
      <c r="E20" s="19" t="s">
        <v>9</v>
      </c>
      <c r="F20" s="19" t="s">
        <v>13</v>
      </c>
      <c r="G20" s="20">
        <f>((D20-D19)/10)/((C20-C19)/365.25)</f>
        <v>8.1743088929120038</v>
      </c>
      <c r="J20" s="27">
        <f>(D20-D19)</f>
        <v>97.129365079365073</v>
      </c>
    </row>
    <row r="21" spans="1:11" x14ac:dyDescent="0.3">
      <c r="A21" s="9" t="s">
        <v>21</v>
      </c>
      <c r="B21" s="10" t="s">
        <v>8</v>
      </c>
      <c r="C21" s="11">
        <v>35775</v>
      </c>
      <c r="D21" s="12">
        <v>334.22</v>
      </c>
      <c r="E21" s="13" t="s">
        <v>46</v>
      </c>
      <c r="F21" s="13" t="s">
        <v>10</v>
      </c>
      <c r="G21" s="14"/>
      <c r="J21" s="27">
        <f t="shared" ref="J21:J29" si="1">(D21-D$21)</f>
        <v>0</v>
      </c>
    </row>
    <row r="22" spans="1:11" x14ac:dyDescent="0.3">
      <c r="A22" s="9" t="s">
        <v>21</v>
      </c>
      <c r="B22" s="10" t="s">
        <v>8</v>
      </c>
      <c r="C22" s="11">
        <v>36150</v>
      </c>
      <c r="D22" s="12">
        <v>349.03</v>
      </c>
      <c r="E22" s="13" t="s">
        <v>46</v>
      </c>
      <c r="F22" s="13" t="s">
        <v>10</v>
      </c>
      <c r="G22" s="14">
        <f t="shared" ref="G22:G67" si="2">((D22-D21)/10)/((C22-C21)/365.25)</f>
        <v>1.4424939999999948</v>
      </c>
      <c r="J22" s="27">
        <f t="shared" si="1"/>
        <v>14.809999999999945</v>
      </c>
    </row>
    <row r="23" spans="1:11" x14ac:dyDescent="0.3">
      <c r="A23" s="9" t="s">
        <v>21</v>
      </c>
      <c r="B23" s="10" t="s">
        <v>8</v>
      </c>
      <c r="C23" s="11">
        <v>36304</v>
      </c>
      <c r="D23" s="12">
        <v>384.88</v>
      </c>
      <c r="E23" s="13" t="s">
        <v>46</v>
      </c>
      <c r="F23" s="13" t="s">
        <v>10</v>
      </c>
      <c r="G23" s="14">
        <f t="shared" si="2"/>
        <v>8.502735389610395</v>
      </c>
      <c r="J23" s="27">
        <f t="shared" si="1"/>
        <v>50.659999999999968</v>
      </c>
    </row>
    <row r="24" spans="1:11" x14ac:dyDescent="0.3">
      <c r="A24" s="9" t="s">
        <v>21</v>
      </c>
      <c r="B24" s="10" t="s">
        <v>8</v>
      </c>
      <c r="C24" s="11">
        <v>36647</v>
      </c>
      <c r="D24" s="12">
        <v>415.27</v>
      </c>
      <c r="E24" s="13" t="s">
        <v>46</v>
      </c>
      <c r="F24" s="13" t="s">
        <v>10</v>
      </c>
      <c r="G24" s="14">
        <f t="shared" si="2"/>
        <v>3.2361362973760923</v>
      </c>
      <c r="J24" s="27">
        <f t="shared" si="1"/>
        <v>81.049999999999955</v>
      </c>
    </row>
    <row r="25" spans="1:11" x14ac:dyDescent="0.3">
      <c r="A25" s="9" t="s">
        <v>21</v>
      </c>
      <c r="B25" s="10" t="s">
        <v>8</v>
      </c>
      <c r="C25" s="11">
        <v>37011</v>
      </c>
      <c r="D25" s="12">
        <v>433.39</v>
      </c>
      <c r="E25" s="13" t="s">
        <v>46</v>
      </c>
      <c r="F25" s="13" t="s">
        <v>10</v>
      </c>
      <c r="G25" s="14">
        <f t="shared" si="2"/>
        <v>1.8182225274725279</v>
      </c>
      <c r="J25" s="27">
        <f t="shared" si="1"/>
        <v>99.169999999999959</v>
      </c>
    </row>
    <row r="26" spans="1:11" x14ac:dyDescent="0.3">
      <c r="A26" s="9" t="s">
        <v>21</v>
      </c>
      <c r="B26" s="10" t="s">
        <v>8</v>
      </c>
      <c r="C26" s="11">
        <v>37650</v>
      </c>
      <c r="D26" s="12">
        <v>504.1</v>
      </c>
      <c r="E26" s="13" t="s">
        <v>46</v>
      </c>
      <c r="F26" s="13" t="s">
        <v>10</v>
      </c>
      <c r="G26" s="14">
        <f t="shared" si="2"/>
        <v>4.0417570422535229</v>
      </c>
      <c r="J26" s="27">
        <f t="shared" si="1"/>
        <v>169.88</v>
      </c>
    </row>
    <row r="27" spans="1:11" x14ac:dyDescent="0.3">
      <c r="A27" s="9" t="s">
        <v>21</v>
      </c>
      <c r="B27" s="10" t="s">
        <v>8</v>
      </c>
      <c r="C27" s="11">
        <v>38502</v>
      </c>
      <c r="D27" s="12">
        <v>544.80000000000007</v>
      </c>
      <c r="E27" s="13" t="s">
        <v>46</v>
      </c>
      <c r="F27" s="13" t="s">
        <v>10</v>
      </c>
      <c r="G27" s="14">
        <f t="shared" si="2"/>
        <v>1.7447975352112697</v>
      </c>
      <c r="J27" s="27">
        <f t="shared" si="1"/>
        <v>210.58000000000004</v>
      </c>
    </row>
    <row r="28" spans="1:11" x14ac:dyDescent="0.3">
      <c r="A28" s="9" t="s">
        <v>21</v>
      </c>
      <c r="B28" s="10" t="s">
        <v>8</v>
      </c>
      <c r="C28" s="11">
        <v>39531</v>
      </c>
      <c r="D28" s="12">
        <v>615.47</v>
      </c>
      <c r="E28" s="13" t="s">
        <v>46</v>
      </c>
      <c r="F28" s="13" t="s">
        <v>10</v>
      </c>
      <c r="G28" s="14">
        <f t="shared" si="2"/>
        <v>2.5084759475218648</v>
      </c>
      <c r="J28" s="27">
        <f t="shared" si="1"/>
        <v>281.25</v>
      </c>
    </row>
    <row r="29" spans="1:11" x14ac:dyDescent="0.3">
      <c r="A29" s="15" t="s">
        <v>21</v>
      </c>
      <c r="B29" s="16" t="s">
        <v>8</v>
      </c>
      <c r="C29" s="17">
        <v>43077</v>
      </c>
      <c r="D29" s="18">
        <f>'[1]data entry'!AK44</f>
        <v>801.33333333333337</v>
      </c>
      <c r="E29" s="19" t="s">
        <v>9</v>
      </c>
      <c r="F29" s="19" t="s">
        <v>10</v>
      </c>
      <c r="G29" s="20">
        <f>((D29-D28)/10)/((C29-C28)/365.25)</f>
        <v>1.9144552312464751</v>
      </c>
      <c r="J29" s="27">
        <f t="shared" si="1"/>
        <v>467.11333333333334</v>
      </c>
      <c r="K29">
        <f>J29/((C29-C21)/365)</f>
        <v>23.349269606500503</v>
      </c>
    </row>
    <row r="30" spans="1:11" x14ac:dyDescent="0.3">
      <c r="A30" s="3" t="s">
        <v>22</v>
      </c>
      <c r="B30" s="4" t="s">
        <v>12</v>
      </c>
      <c r="C30" s="5">
        <v>42599</v>
      </c>
      <c r="D30" s="6">
        <f>'[1]data entry'!S64</f>
        <v>527.7037037037037</v>
      </c>
      <c r="E30" s="13" t="s">
        <v>9</v>
      </c>
      <c r="F30" s="13" t="s">
        <v>13</v>
      </c>
      <c r="G30" s="14"/>
      <c r="J30" s="27">
        <f>(D30-D30)</f>
        <v>0</v>
      </c>
    </row>
    <row r="31" spans="1:11" x14ac:dyDescent="0.3">
      <c r="A31" s="15" t="s">
        <v>22</v>
      </c>
      <c r="B31" s="16" t="s">
        <v>12</v>
      </c>
      <c r="C31" s="17">
        <v>43047</v>
      </c>
      <c r="D31" s="18">
        <f>'[1]data entry'!AE64+'[1]rod lengths'!D13</f>
        <v>570</v>
      </c>
      <c r="E31" s="19" t="s">
        <v>9</v>
      </c>
      <c r="F31" s="19" t="s">
        <v>13</v>
      </c>
      <c r="G31" s="20">
        <f t="shared" si="2"/>
        <v>3.4483754960317468</v>
      </c>
      <c r="J31" s="27">
        <f>(D31-D30)</f>
        <v>42.296296296296305</v>
      </c>
    </row>
    <row r="32" spans="1:11" x14ac:dyDescent="0.3">
      <c r="A32" s="9" t="s">
        <v>22</v>
      </c>
      <c r="B32" s="10" t="s">
        <v>8</v>
      </c>
      <c r="C32" s="11">
        <v>35787</v>
      </c>
      <c r="D32" s="12">
        <v>344.78</v>
      </c>
      <c r="E32" s="13" t="s">
        <v>46</v>
      </c>
      <c r="F32" s="13" t="s">
        <v>10</v>
      </c>
      <c r="G32" s="14"/>
      <c r="J32" s="27">
        <f t="shared" ref="J32:J40" si="3">(D32-D$32)</f>
        <v>0</v>
      </c>
    </row>
    <row r="33" spans="1:11" x14ac:dyDescent="0.3">
      <c r="A33" s="9" t="s">
        <v>22</v>
      </c>
      <c r="B33" s="10" t="s">
        <v>8</v>
      </c>
      <c r="C33" s="11">
        <v>36004</v>
      </c>
      <c r="D33" s="12">
        <v>347.61</v>
      </c>
      <c r="E33" s="13" t="s">
        <v>46</v>
      </c>
      <c r="F33" s="13" t="s">
        <v>10</v>
      </c>
      <c r="G33" s="14">
        <f t="shared" si="2"/>
        <v>0.476339861751159</v>
      </c>
      <c r="J33" s="27">
        <f t="shared" si="3"/>
        <v>2.8300000000000409</v>
      </c>
    </row>
    <row r="34" spans="1:11" x14ac:dyDescent="0.3">
      <c r="A34" s="9" t="s">
        <v>22</v>
      </c>
      <c r="B34" s="10" t="s">
        <v>8</v>
      </c>
      <c r="C34" s="11">
        <v>36306</v>
      </c>
      <c r="D34" s="12">
        <v>366.23</v>
      </c>
      <c r="E34" s="13" t="s">
        <v>46</v>
      </c>
      <c r="F34" s="13" t="s">
        <v>10</v>
      </c>
      <c r="G34" s="14">
        <f t="shared" si="2"/>
        <v>2.2519718543046365</v>
      </c>
      <c r="J34" s="27">
        <f t="shared" si="3"/>
        <v>21.450000000000045</v>
      </c>
    </row>
    <row r="35" spans="1:11" x14ac:dyDescent="0.3">
      <c r="A35" s="9" t="s">
        <v>22</v>
      </c>
      <c r="B35" s="10" t="s">
        <v>8</v>
      </c>
      <c r="C35" s="11">
        <v>36647</v>
      </c>
      <c r="D35" s="12">
        <v>424.75</v>
      </c>
      <c r="E35" s="13" t="s">
        <v>46</v>
      </c>
      <c r="F35" s="13" t="s">
        <v>10</v>
      </c>
      <c r="G35" s="14">
        <f t="shared" si="2"/>
        <v>6.2681612903225785</v>
      </c>
      <c r="J35" s="27">
        <f t="shared" si="3"/>
        <v>79.970000000000027</v>
      </c>
    </row>
    <row r="36" spans="1:11" x14ac:dyDescent="0.3">
      <c r="A36" s="9" t="s">
        <v>22</v>
      </c>
      <c r="B36" s="10" t="s">
        <v>8</v>
      </c>
      <c r="C36" s="11">
        <v>37011</v>
      </c>
      <c r="D36" s="12">
        <v>485.62</v>
      </c>
      <c r="E36" s="13" t="s">
        <v>46</v>
      </c>
      <c r="F36" s="13" t="s">
        <v>10</v>
      </c>
      <c r="G36" s="14">
        <f t="shared" si="2"/>
        <v>6.1079031593406601</v>
      </c>
      <c r="J36" s="27">
        <f t="shared" si="3"/>
        <v>140.84000000000003</v>
      </c>
    </row>
    <row r="37" spans="1:11" x14ac:dyDescent="0.3">
      <c r="A37" s="9" t="s">
        <v>22</v>
      </c>
      <c r="B37" s="10" t="s">
        <v>8</v>
      </c>
      <c r="C37" s="11">
        <v>37650</v>
      </c>
      <c r="D37" s="12">
        <v>520.94999999999993</v>
      </c>
      <c r="E37" s="13" t="s">
        <v>46</v>
      </c>
      <c r="F37" s="13" t="s">
        <v>10</v>
      </c>
      <c r="G37" s="14">
        <f t="shared" si="2"/>
        <v>2.0194495305164279</v>
      </c>
      <c r="J37" s="27">
        <f t="shared" si="3"/>
        <v>176.16999999999996</v>
      </c>
    </row>
    <row r="38" spans="1:11" x14ac:dyDescent="0.3">
      <c r="A38" s="9" t="s">
        <v>22</v>
      </c>
      <c r="B38" s="10" t="s">
        <v>8</v>
      </c>
      <c r="C38" s="11">
        <v>38441</v>
      </c>
      <c r="D38" s="12">
        <v>582.56999999999994</v>
      </c>
      <c r="E38" s="13" t="s">
        <v>46</v>
      </c>
      <c r="F38" s="13" t="s">
        <v>10</v>
      </c>
      <c r="G38" s="14">
        <f t="shared" si="2"/>
        <v>2.845348293299621</v>
      </c>
      <c r="J38" s="27">
        <f t="shared" si="3"/>
        <v>237.78999999999996</v>
      </c>
    </row>
    <row r="39" spans="1:11" x14ac:dyDescent="0.3">
      <c r="A39" s="9" t="s">
        <v>22</v>
      </c>
      <c r="B39" s="10" t="s">
        <v>8</v>
      </c>
      <c r="C39" s="11">
        <v>39531</v>
      </c>
      <c r="D39" s="12">
        <v>679.31</v>
      </c>
      <c r="E39" s="13" t="s">
        <v>46</v>
      </c>
      <c r="F39" s="13" t="s">
        <v>10</v>
      </c>
      <c r="G39" s="14">
        <f t="shared" si="2"/>
        <v>3.2416775229357802</v>
      </c>
      <c r="J39" s="27">
        <f t="shared" si="3"/>
        <v>334.53</v>
      </c>
    </row>
    <row r="40" spans="1:11" x14ac:dyDescent="0.3">
      <c r="A40" s="15" t="s">
        <v>22</v>
      </c>
      <c r="B40" s="16" t="s">
        <v>8</v>
      </c>
      <c r="C40" s="17">
        <v>43152</v>
      </c>
      <c r="D40" s="18">
        <v>861</v>
      </c>
      <c r="E40" s="19" t="s">
        <v>9</v>
      </c>
      <c r="F40" s="19" t="s">
        <v>10</v>
      </c>
      <c r="G40" s="20">
        <f t="shared" si="2"/>
        <v>1.8327056752278379</v>
      </c>
      <c r="J40" s="27">
        <f t="shared" si="3"/>
        <v>516.22</v>
      </c>
      <c r="K40">
        <f>J40/((C40-C32)/365)</f>
        <v>25.58320434487441</v>
      </c>
    </row>
    <row r="41" spans="1:11" x14ac:dyDescent="0.3">
      <c r="A41" s="9" t="s">
        <v>23</v>
      </c>
      <c r="B41" s="10" t="s">
        <v>12</v>
      </c>
      <c r="C41" s="11">
        <v>42599</v>
      </c>
      <c r="D41" s="12">
        <f>'[1]data entry'!S104</f>
        <v>226.59259259259258</v>
      </c>
      <c r="E41" s="13" t="s">
        <v>9</v>
      </c>
      <c r="F41" s="13" t="s">
        <v>13</v>
      </c>
      <c r="G41" s="14"/>
      <c r="J41" s="27">
        <f>(D41-D$41)</f>
        <v>0</v>
      </c>
    </row>
    <row r="42" spans="1:11" x14ac:dyDescent="0.3">
      <c r="A42" s="9" t="s">
        <v>23</v>
      </c>
      <c r="B42" s="10" t="s">
        <v>12</v>
      </c>
      <c r="C42" s="11">
        <v>43047</v>
      </c>
      <c r="D42" s="12">
        <f>'[1]data entry'!AE104</f>
        <v>344.96296296296299</v>
      </c>
      <c r="E42" s="13" t="s">
        <v>9</v>
      </c>
      <c r="F42" s="13" t="s">
        <v>13</v>
      </c>
      <c r="G42" s="14">
        <f t="shared" si="2"/>
        <v>9.6506200396825434</v>
      </c>
      <c r="J42" s="27">
        <f>(D42-D$41)</f>
        <v>118.37037037037041</v>
      </c>
    </row>
    <row r="43" spans="1:11" x14ac:dyDescent="0.3">
      <c r="A43" s="15" t="s">
        <v>23</v>
      </c>
      <c r="B43" s="16" t="s">
        <v>12</v>
      </c>
      <c r="C43" s="17">
        <v>43077</v>
      </c>
      <c r="D43" s="18">
        <f>'[1]data entry'!AK104</f>
        <v>386</v>
      </c>
      <c r="E43" s="19" t="s">
        <v>9</v>
      </c>
      <c r="F43" s="19" t="s">
        <v>13</v>
      </c>
      <c r="G43" s="20">
        <f>((D43-D41)/10)/((C43-C41)/365.25)</f>
        <v>12.180660158066017</v>
      </c>
      <c r="J43" s="27">
        <f>(D43-D$41)</f>
        <v>159.40740740740742</v>
      </c>
    </row>
    <row r="44" spans="1:11" x14ac:dyDescent="0.3">
      <c r="A44" s="9" t="s">
        <v>23</v>
      </c>
      <c r="B44" s="10" t="s">
        <v>8</v>
      </c>
      <c r="C44" s="11">
        <v>35787</v>
      </c>
      <c r="D44" s="12">
        <v>364.78</v>
      </c>
      <c r="E44" s="13" t="s">
        <v>46</v>
      </c>
      <c r="F44" s="13" t="s">
        <v>10</v>
      </c>
      <c r="G44" s="14"/>
      <c r="J44" s="27">
        <f t="shared" ref="J44:J50" si="4">(D44-D$44)</f>
        <v>0</v>
      </c>
    </row>
    <row r="45" spans="1:11" x14ac:dyDescent="0.3">
      <c r="A45" s="9" t="s">
        <v>23</v>
      </c>
      <c r="B45" s="10" t="s">
        <v>8</v>
      </c>
      <c r="C45" s="11">
        <v>36012</v>
      </c>
      <c r="D45" s="12">
        <v>390.19</v>
      </c>
      <c r="E45" s="13" t="s">
        <v>46</v>
      </c>
      <c r="F45" s="13" t="s">
        <v>10</v>
      </c>
      <c r="G45" s="14">
        <f t="shared" si="2"/>
        <v>4.1248900000000042</v>
      </c>
      <c r="J45" s="27">
        <f t="shared" si="4"/>
        <v>25.410000000000025</v>
      </c>
    </row>
    <row r="46" spans="1:11" x14ac:dyDescent="0.3">
      <c r="A46" s="9" t="s">
        <v>23</v>
      </c>
      <c r="B46" s="10" t="s">
        <v>8</v>
      </c>
      <c r="C46" s="11">
        <v>36306</v>
      </c>
      <c r="D46" s="12">
        <v>478.96</v>
      </c>
      <c r="E46" s="13" t="s">
        <v>46</v>
      </c>
      <c r="F46" s="13" t="s">
        <v>10</v>
      </c>
      <c r="G46" s="14">
        <f t="shared" si="2"/>
        <v>11.028313775510203</v>
      </c>
      <c r="J46" s="27">
        <f t="shared" si="4"/>
        <v>114.18</v>
      </c>
    </row>
    <row r="47" spans="1:11" x14ac:dyDescent="0.3">
      <c r="A47" s="9" t="s">
        <v>23</v>
      </c>
      <c r="B47" s="10" t="s">
        <v>8</v>
      </c>
      <c r="C47" s="11">
        <v>36647</v>
      </c>
      <c r="D47" s="12">
        <v>509.38</v>
      </c>
      <c r="E47" s="13" t="s">
        <v>46</v>
      </c>
      <c r="F47" s="13" t="s">
        <v>10</v>
      </c>
      <c r="G47" s="14">
        <f t="shared" si="2"/>
        <v>3.2583299120234619</v>
      </c>
      <c r="J47" s="27">
        <f t="shared" si="4"/>
        <v>144.60000000000002</v>
      </c>
    </row>
    <row r="48" spans="1:11" x14ac:dyDescent="0.3">
      <c r="A48" s="9" t="s">
        <v>23</v>
      </c>
      <c r="B48" s="10" t="s">
        <v>8</v>
      </c>
      <c r="C48" s="11">
        <v>37012</v>
      </c>
      <c r="D48" s="12">
        <v>537.91999999999996</v>
      </c>
      <c r="E48" s="13" t="s">
        <v>46</v>
      </c>
      <c r="F48" s="13" t="s">
        <v>10</v>
      </c>
      <c r="G48" s="14">
        <f t="shared" si="2"/>
        <v>2.8559547945205446</v>
      </c>
      <c r="J48" s="27">
        <f t="shared" si="4"/>
        <v>173.14</v>
      </c>
    </row>
    <row r="49" spans="1:11" x14ac:dyDescent="0.3">
      <c r="A49" s="9" t="s">
        <v>23</v>
      </c>
      <c r="B49" s="10" t="s">
        <v>8</v>
      </c>
      <c r="C49" s="11">
        <v>37650</v>
      </c>
      <c r="D49" s="12">
        <v>594.02007936507925</v>
      </c>
      <c r="E49" s="13" t="s">
        <v>46</v>
      </c>
      <c r="F49" s="13" t="s">
        <v>10</v>
      </c>
      <c r="G49" s="14">
        <f t="shared" si="2"/>
        <v>3.21168557807135</v>
      </c>
      <c r="J49" s="27">
        <f t="shared" si="4"/>
        <v>229.24007936507928</v>
      </c>
    </row>
    <row r="50" spans="1:11" x14ac:dyDescent="0.3">
      <c r="A50" s="9" t="s">
        <v>23</v>
      </c>
      <c r="B50" s="10" t="s">
        <v>8</v>
      </c>
      <c r="C50" s="11">
        <v>38441</v>
      </c>
      <c r="D50" s="12">
        <v>668.97444444444432</v>
      </c>
      <c r="E50" s="13" t="s">
        <v>46</v>
      </c>
      <c r="F50" s="13" t="s">
        <v>10</v>
      </c>
      <c r="G50" s="14">
        <f t="shared" si="2"/>
        <v>3.4610722939618315</v>
      </c>
      <c r="J50" s="27">
        <f t="shared" si="4"/>
        <v>304.19444444444434</v>
      </c>
    </row>
    <row r="51" spans="1:11" x14ac:dyDescent="0.3">
      <c r="A51" s="9" t="s">
        <v>23</v>
      </c>
      <c r="B51" s="10" t="s">
        <v>8</v>
      </c>
      <c r="C51" s="11">
        <v>39531</v>
      </c>
      <c r="D51" s="12">
        <v>840.39111111111106</v>
      </c>
      <c r="E51" s="13" t="s">
        <v>46</v>
      </c>
      <c r="F51" s="13" t="s">
        <v>10</v>
      </c>
      <c r="G51" s="14">
        <f t="shared" si="2"/>
        <v>5.7440309633027544</v>
      </c>
      <c r="J51" s="27">
        <f>(D51-D$44)</f>
        <v>475.61111111111109</v>
      </c>
    </row>
    <row r="52" spans="1:11" x14ac:dyDescent="0.3">
      <c r="A52" s="9" t="s">
        <v>23</v>
      </c>
      <c r="B52" s="10" t="s">
        <v>8</v>
      </c>
      <c r="C52" s="11">
        <v>41562</v>
      </c>
      <c r="D52" s="12">
        <v>1523.3911111111111</v>
      </c>
      <c r="E52" s="13" t="s">
        <v>24</v>
      </c>
      <c r="F52" s="13" t="s">
        <v>10</v>
      </c>
      <c r="G52" s="14">
        <f t="shared" si="2"/>
        <v>12.282902511078287</v>
      </c>
      <c r="J52" s="27"/>
    </row>
    <row r="53" spans="1:11" x14ac:dyDescent="0.3">
      <c r="A53" s="15" t="s">
        <v>23</v>
      </c>
      <c r="B53" s="16" t="s">
        <v>8</v>
      </c>
      <c r="C53" s="17">
        <v>43152</v>
      </c>
      <c r="D53" s="18">
        <v>1095</v>
      </c>
      <c r="E53" s="19" t="s">
        <v>9</v>
      </c>
      <c r="F53" s="19" t="s">
        <v>10</v>
      </c>
      <c r="G53" s="20">
        <f>((D53-D51)/10)/((C53-C51)/365.25)</f>
        <v>2.5682379637300934</v>
      </c>
      <c r="J53" s="27">
        <f>(D53-D$44)</f>
        <v>730.22</v>
      </c>
      <c r="K53">
        <f>J53/((C53-C44)/365)</f>
        <v>36.188771215207062</v>
      </c>
    </row>
    <row r="54" spans="1:11" x14ac:dyDescent="0.3">
      <c r="A54" s="9" t="s">
        <v>25</v>
      </c>
      <c r="B54" s="10" t="s">
        <v>8</v>
      </c>
      <c r="C54" s="11">
        <v>35797</v>
      </c>
      <c r="D54" s="12">
        <v>377.72222222222223</v>
      </c>
      <c r="E54" s="13" t="s">
        <v>46</v>
      </c>
      <c r="F54" s="13" t="s">
        <v>10</v>
      </c>
      <c r="G54" s="14"/>
      <c r="J54" s="27">
        <f t="shared" ref="J54:J63" si="5">(D54-D$54)</f>
        <v>0</v>
      </c>
    </row>
    <row r="55" spans="1:11" x14ac:dyDescent="0.3">
      <c r="A55" s="9" t="s">
        <v>25</v>
      </c>
      <c r="B55" s="10" t="s">
        <v>8</v>
      </c>
      <c r="C55" s="11">
        <v>36000</v>
      </c>
      <c r="D55" s="12">
        <v>382.02777777777777</v>
      </c>
      <c r="E55" s="13" t="s">
        <v>46</v>
      </c>
      <c r="F55" s="13" t="s">
        <v>10</v>
      </c>
      <c r="G55" s="14">
        <f t="shared" si="2"/>
        <v>0.77468185550081881</v>
      </c>
      <c r="J55" s="27">
        <f t="shared" si="5"/>
        <v>4.3055555555555429</v>
      </c>
    </row>
    <row r="56" spans="1:11" x14ac:dyDescent="0.3">
      <c r="A56" s="9" t="s">
        <v>25</v>
      </c>
      <c r="B56" s="10" t="s">
        <v>8</v>
      </c>
      <c r="C56" s="11">
        <v>36313</v>
      </c>
      <c r="D56" s="12">
        <v>395.17460317460319</v>
      </c>
      <c r="E56" s="13" t="s">
        <v>46</v>
      </c>
      <c r="F56" s="13" t="s">
        <v>10</v>
      </c>
      <c r="G56" s="14">
        <f t="shared" si="2"/>
        <v>1.5341463182717205</v>
      </c>
      <c r="J56" s="27">
        <f t="shared" si="5"/>
        <v>17.452380952380963</v>
      </c>
    </row>
    <row r="57" spans="1:11" x14ac:dyDescent="0.3">
      <c r="A57" s="9" t="s">
        <v>25</v>
      </c>
      <c r="B57" s="10" t="s">
        <v>8</v>
      </c>
      <c r="C57" s="11">
        <v>36648</v>
      </c>
      <c r="D57" s="12">
        <v>443.28472222222223</v>
      </c>
      <c r="E57" s="13" t="s">
        <v>46</v>
      </c>
      <c r="F57" s="13" t="s">
        <v>10</v>
      </c>
      <c r="G57" s="14">
        <f t="shared" si="2"/>
        <v>5.24543909914712</v>
      </c>
      <c r="J57" s="27">
        <f t="shared" si="5"/>
        <v>65.5625</v>
      </c>
    </row>
    <row r="58" spans="1:11" x14ac:dyDescent="0.3">
      <c r="A58" s="9" t="s">
        <v>25</v>
      </c>
      <c r="B58" s="10" t="s">
        <v>8</v>
      </c>
      <c r="C58" s="11">
        <v>37014</v>
      </c>
      <c r="D58" s="12">
        <v>439.41597222222219</v>
      </c>
      <c r="E58" s="13" t="s">
        <v>46</v>
      </c>
      <c r="F58" s="13" t="s">
        <v>10</v>
      </c>
      <c r="G58" s="14">
        <f t="shared" si="2"/>
        <v>-0.38608222336065917</v>
      </c>
      <c r="J58" s="27">
        <f t="shared" si="5"/>
        <v>61.693749999999966</v>
      </c>
    </row>
    <row r="59" spans="1:11" x14ac:dyDescent="0.3">
      <c r="A59" s="9" t="s">
        <v>25</v>
      </c>
      <c r="B59" s="10" t="s">
        <v>8</v>
      </c>
      <c r="C59" s="11">
        <v>37650</v>
      </c>
      <c r="D59" s="12">
        <v>510</v>
      </c>
      <c r="E59" s="13" t="s">
        <v>46</v>
      </c>
      <c r="F59" s="13" t="s">
        <v>10</v>
      </c>
      <c r="G59" s="14">
        <f t="shared" si="2"/>
        <v>4.0535874443134192</v>
      </c>
      <c r="J59" s="27">
        <f t="shared" si="5"/>
        <v>132.27777777777777</v>
      </c>
    </row>
    <row r="60" spans="1:11" x14ac:dyDescent="0.3">
      <c r="A60" s="9" t="s">
        <v>25</v>
      </c>
      <c r="B60" s="10" t="s">
        <v>8</v>
      </c>
      <c r="C60" s="11">
        <v>38441</v>
      </c>
      <c r="D60" s="12">
        <v>596.5625</v>
      </c>
      <c r="E60" s="13" t="s">
        <v>46</v>
      </c>
      <c r="F60" s="13" t="s">
        <v>10</v>
      </c>
      <c r="G60" s="14">
        <f t="shared" si="2"/>
        <v>3.997086362199747</v>
      </c>
      <c r="J60" s="27">
        <f t="shared" si="5"/>
        <v>218.84027777777777</v>
      </c>
    </row>
    <row r="61" spans="1:11" x14ac:dyDescent="0.3">
      <c r="A61" s="9" t="s">
        <v>25</v>
      </c>
      <c r="B61" s="10" t="s">
        <v>8</v>
      </c>
      <c r="C61" s="11">
        <v>39531</v>
      </c>
      <c r="D61" s="12">
        <v>695.13888888888891</v>
      </c>
      <c r="E61" s="13" t="s">
        <v>46</v>
      </c>
      <c r="F61" s="13" t="s">
        <v>10</v>
      </c>
      <c r="G61" s="14">
        <f t="shared" si="2"/>
        <v>3.3032133983180434</v>
      </c>
      <c r="J61" s="27">
        <f t="shared" si="5"/>
        <v>317.41666666666669</v>
      </c>
    </row>
    <row r="62" spans="1:11" x14ac:dyDescent="0.3">
      <c r="A62" s="9" t="s">
        <v>25</v>
      </c>
      <c r="B62" s="10" t="s">
        <v>8</v>
      </c>
      <c r="C62" s="11">
        <v>42543</v>
      </c>
      <c r="D62" s="12">
        <f>'[1]data entry'!S144</f>
        <v>969.80555555555554</v>
      </c>
      <c r="E62" s="13" t="s">
        <v>9</v>
      </c>
      <c r="F62" s="13" t="s">
        <v>10</v>
      </c>
      <c r="G62" s="14">
        <f t="shared" si="2"/>
        <v>3.3307436918990696</v>
      </c>
      <c r="J62" s="27">
        <f t="shared" si="5"/>
        <v>592.08333333333326</v>
      </c>
    </row>
    <row r="63" spans="1:11" x14ac:dyDescent="0.3">
      <c r="A63" s="15" t="s">
        <v>25</v>
      </c>
      <c r="B63" s="16" t="s">
        <v>8</v>
      </c>
      <c r="C63" s="17">
        <v>43047</v>
      </c>
      <c r="D63" s="18">
        <f>'[1]data entry'!AE144</f>
        <v>971.83333333333337</v>
      </c>
      <c r="E63" s="19" t="s">
        <v>9</v>
      </c>
      <c r="F63" s="19" t="s">
        <v>10</v>
      </c>
      <c r="G63" s="20">
        <f t="shared" si="2"/>
        <v>0.14695353835979202</v>
      </c>
      <c r="J63" s="27">
        <f t="shared" si="5"/>
        <v>594.11111111111109</v>
      </c>
      <c r="K63">
        <f>J63/((C63-C54)/365)</f>
        <v>29.910421455938696</v>
      </c>
    </row>
    <row r="64" spans="1:11" x14ac:dyDescent="0.3">
      <c r="A64" s="9" t="s">
        <v>26</v>
      </c>
      <c r="B64" s="10" t="s">
        <v>12</v>
      </c>
      <c r="C64" s="11">
        <v>42599</v>
      </c>
      <c r="D64" s="12">
        <f>'[1]data entry'!S164</f>
        <v>281.61111111111109</v>
      </c>
      <c r="E64" s="13" t="s">
        <v>9</v>
      </c>
      <c r="F64" s="13" t="s">
        <v>13</v>
      </c>
      <c r="G64" s="14"/>
      <c r="J64" s="27">
        <f>(D64-D$64)</f>
        <v>0</v>
      </c>
    </row>
    <row r="65" spans="1:11" x14ac:dyDescent="0.3">
      <c r="A65" s="15" t="s">
        <v>26</v>
      </c>
      <c r="B65" s="16" t="s">
        <v>12</v>
      </c>
      <c r="C65" s="17">
        <v>43047</v>
      </c>
      <c r="D65" s="18">
        <f>'[1]data entry'!AE164</f>
        <v>345.83333333333331</v>
      </c>
      <c r="E65" s="19" t="s">
        <v>9</v>
      </c>
      <c r="F65" s="19" t="s">
        <v>13</v>
      </c>
      <c r="G65" s="20">
        <f t="shared" si="2"/>
        <v>5.2359747023809531</v>
      </c>
      <c r="J65" s="27">
        <f>(D65-D$64)</f>
        <v>64.222222222222229</v>
      </c>
    </row>
    <row r="66" spans="1:11" x14ac:dyDescent="0.3">
      <c r="A66" s="22" t="s">
        <v>27</v>
      </c>
      <c r="B66" s="23" t="s">
        <v>12</v>
      </c>
      <c r="C66" s="24">
        <v>42599</v>
      </c>
      <c r="D66" s="25">
        <f>'[1]data entry'!S184</f>
        <v>376.40740740740739</v>
      </c>
      <c r="E66" s="13" t="s">
        <v>9</v>
      </c>
      <c r="F66" s="13" t="s">
        <v>13</v>
      </c>
      <c r="G66" s="14"/>
      <c r="J66" s="27">
        <f>(D66-D$66)</f>
        <v>0</v>
      </c>
      <c r="K66">
        <f>AVERAGE(K63,K53,K40,K29)</f>
        <v>28.757916655630165</v>
      </c>
    </row>
    <row r="67" spans="1:11" x14ac:dyDescent="0.3">
      <c r="A67" s="22" t="s">
        <v>27</v>
      </c>
      <c r="B67" s="23" t="s">
        <v>12</v>
      </c>
      <c r="C67" s="24">
        <v>43047</v>
      </c>
      <c r="D67" s="25">
        <f>'[1]data entry'!AE184</f>
        <v>307.22222222222223</v>
      </c>
      <c r="E67" s="13" t="s">
        <v>9</v>
      </c>
      <c r="F67" s="13" t="s">
        <v>13</v>
      </c>
      <c r="G67" s="14">
        <f t="shared" si="2"/>
        <v>-5.640600198412697</v>
      </c>
      <c r="J67" s="27">
        <f>(D67-D$66)</f>
        <v>-69.185185185185162</v>
      </c>
    </row>
    <row r="68" spans="1:11" x14ac:dyDescent="0.3">
      <c r="A68" s="15" t="s">
        <v>27</v>
      </c>
      <c r="B68" s="16" t="s">
        <v>12</v>
      </c>
      <c r="C68" s="17">
        <v>43077</v>
      </c>
      <c r="D68" s="18">
        <f>'[1]data entry'!AK184</f>
        <v>289.94444444444446</v>
      </c>
      <c r="E68" s="19" t="s">
        <v>9</v>
      </c>
      <c r="F68" s="19" t="s">
        <v>13</v>
      </c>
      <c r="G68" s="20">
        <f>((D68-D66)/10)/((C68-C66)/365.25)</f>
        <v>-6.6068195025569478</v>
      </c>
      <c r="J68" s="27">
        <f>(D68-D$66)</f>
        <v>-86.462962962962933</v>
      </c>
    </row>
    <row r="69" spans="1:11" x14ac:dyDescent="0.3">
      <c r="A69" s="9" t="s">
        <v>28</v>
      </c>
      <c r="B69" s="10" t="s">
        <v>8</v>
      </c>
      <c r="C69" s="11">
        <v>42766</v>
      </c>
      <c r="D69" s="12">
        <v>464</v>
      </c>
      <c r="E69" s="13" t="s">
        <v>9</v>
      </c>
      <c r="F69" s="13" t="s">
        <v>10</v>
      </c>
      <c r="J69" s="27">
        <f>(D69-D69)</f>
        <v>0</v>
      </c>
    </row>
    <row r="70" spans="1:11" x14ac:dyDescent="0.3">
      <c r="A70" s="15" t="s">
        <v>28</v>
      </c>
      <c r="B70" s="16" t="s">
        <v>8</v>
      </c>
      <c r="C70" s="17">
        <v>43173</v>
      </c>
      <c r="D70" s="18">
        <v>453</v>
      </c>
      <c r="E70" s="19" t="s">
        <v>9</v>
      </c>
      <c r="F70" s="19" t="s">
        <v>10</v>
      </c>
      <c r="G70" s="20">
        <f>((D70-D69)/10)/((C70-C69)/365.25)</f>
        <v>-0.98716216216216235</v>
      </c>
      <c r="J70" s="27">
        <f>(D70-D69)</f>
        <v>-11</v>
      </c>
    </row>
    <row r="71" spans="1:11" x14ac:dyDescent="0.3">
      <c r="A71" s="9" t="s">
        <v>29</v>
      </c>
      <c r="B71" s="10" t="s">
        <v>8</v>
      </c>
      <c r="C71" s="11">
        <v>42766</v>
      </c>
      <c r="D71" s="12">
        <v>466</v>
      </c>
      <c r="E71" s="13" t="s">
        <v>9</v>
      </c>
      <c r="F71" s="13" t="s">
        <v>10</v>
      </c>
      <c r="J71" s="27">
        <f>(D71-D71)</f>
        <v>0</v>
      </c>
    </row>
    <row r="72" spans="1:11" x14ac:dyDescent="0.3">
      <c r="A72" s="15" t="s">
        <v>29</v>
      </c>
      <c r="B72" s="16" t="s">
        <v>8</v>
      </c>
      <c r="C72" s="17">
        <v>43173</v>
      </c>
      <c r="D72" s="18">
        <v>505</v>
      </c>
      <c r="E72" s="19" t="s">
        <v>9</v>
      </c>
      <c r="F72" s="19" t="s">
        <v>10</v>
      </c>
      <c r="G72" s="20">
        <f>((D72-D71)/10)/((C72-C71)/365.25)</f>
        <v>3.4999385749385752</v>
      </c>
      <c r="J72" s="27">
        <f>(D72-D71)</f>
        <v>39</v>
      </c>
    </row>
    <row r="73" spans="1:11" x14ac:dyDescent="0.3">
      <c r="A73" s="9" t="s">
        <v>30</v>
      </c>
      <c r="B73" s="10" t="s">
        <v>8</v>
      </c>
      <c r="C73" s="11">
        <v>42766</v>
      </c>
      <c r="D73" s="12">
        <v>398</v>
      </c>
      <c r="E73" s="13" t="s">
        <v>9</v>
      </c>
      <c r="F73" s="13" t="s">
        <v>10</v>
      </c>
      <c r="J73" s="27">
        <f>(D73-D73)</f>
        <v>0</v>
      </c>
    </row>
    <row r="74" spans="1:11" x14ac:dyDescent="0.3">
      <c r="A74" s="15" t="s">
        <v>30</v>
      </c>
      <c r="B74" s="16" t="s">
        <v>8</v>
      </c>
      <c r="C74" s="17">
        <v>43173</v>
      </c>
      <c r="D74" s="18">
        <v>387</v>
      </c>
      <c r="E74" s="19" t="s">
        <v>9</v>
      </c>
      <c r="F74" s="19" t="s">
        <v>10</v>
      </c>
      <c r="G74" s="20">
        <f>((D74-D73)/10)/((C74-C73)/365.25)</f>
        <v>-0.98716216216216235</v>
      </c>
      <c r="J74" s="27">
        <f>(D74-D73)</f>
        <v>-11</v>
      </c>
    </row>
    <row r="75" spans="1:11" x14ac:dyDescent="0.3">
      <c r="A75" s="9" t="s">
        <v>31</v>
      </c>
      <c r="B75" s="10" t="s">
        <v>8</v>
      </c>
      <c r="C75" s="11">
        <v>42766</v>
      </c>
      <c r="D75" s="12">
        <v>395</v>
      </c>
      <c r="E75" s="13" t="s">
        <v>9</v>
      </c>
      <c r="F75" s="13" t="s">
        <v>10</v>
      </c>
    </row>
    <row r="76" spans="1:11" x14ac:dyDescent="0.3">
      <c r="A76" s="15" t="s">
        <v>31</v>
      </c>
      <c r="B76" s="16" t="s">
        <v>8</v>
      </c>
      <c r="C76" s="17">
        <v>43173</v>
      </c>
      <c r="D76" s="18" t="s">
        <v>32</v>
      </c>
      <c r="E76" s="19" t="s">
        <v>9</v>
      </c>
      <c r="F76" s="19" t="s">
        <v>10</v>
      </c>
      <c r="G76" s="20"/>
    </row>
    <row r="77" spans="1:11" x14ac:dyDescent="0.3">
      <c r="A77" s="9" t="s">
        <v>33</v>
      </c>
      <c r="B77" s="10" t="s">
        <v>8</v>
      </c>
      <c r="C77" s="11">
        <v>42766</v>
      </c>
      <c r="D77" s="12">
        <v>446</v>
      </c>
      <c r="E77" s="26" t="s">
        <v>9</v>
      </c>
      <c r="F77" s="26" t="s">
        <v>10</v>
      </c>
      <c r="J77" s="27">
        <f>(D77-D77)</f>
        <v>0</v>
      </c>
    </row>
    <row r="78" spans="1:11" x14ac:dyDescent="0.3">
      <c r="A78" s="15" t="s">
        <v>33</v>
      </c>
      <c r="B78" s="16" t="s">
        <v>8</v>
      </c>
      <c r="C78" s="17">
        <v>43173</v>
      </c>
      <c r="D78" s="18">
        <v>450</v>
      </c>
      <c r="E78" s="19" t="s">
        <v>9</v>
      </c>
      <c r="F78" s="19" t="s">
        <v>10</v>
      </c>
      <c r="G78" s="20">
        <f>((D78-D77)/10)/((C78-C77)/365.25)</f>
        <v>0.358968058968059</v>
      </c>
      <c r="J78" s="27">
        <f>(D78-D77)</f>
        <v>4</v>
      </c>
    </row>
    <row r="79" spans="1:11" x14ac:dyDescent="0.3">
      <c r="A79" s="9" t="s">
        <v>34</v>
      </c>
      <c r="B79" s="10" t="s">
        <v>8</v>
      </c>
      <c r="C79" s="11">
        <v>42766</v>
      </c>
      <c r="D79" s="12">
        <v>506</v>
      </c>
      <c r="E79" s="26" t="s">
        <v>9</v>
      </c>
      <c r="F79" s="26" t="s">
        <v>10</v>
      </c>
      <c r="J79" s="27">
        <f>(D79-D79)</f>
        <v>0</v>
      </c>
    </row>
    <row r="80" spans="1:11" x14ac:dyDescent="0.3">
      <c r="A80" s="15" t="s">
        <v>34</v>
      </c>
      <c r="B80" s="16" t="s">
        <v>8</v>
      </c>
      <c r="C80" s="17">
        <v>43173</v>
      </c>
      <c r="D80" s="18">
        <v>497</v>
      </c>
      <c r="E80" s="19" t="s">
        <v>9</v>
      </c>
      <c r="F80" s="19" t="s">
        <v>10</v>
      </c>
      <c r="G80" s="20">
        <f>((D80-D79)/10)/((C80-C79)/365.25)</f>
        <v>-0.80767813267813271</v>
      </c>
      <c r="J80" s="27">
        <f>(D80-D79)</f>
        <v>-9</v>
      </c>
    </row>
    <row r="81" spans="1:10" x14ac:dyDescent="0.3">
      <c r="A81" s="3" t="s">
        <v>35</v>
      </c>
      <c r="B81" s="4" t="s">
        <v>8</v>
      </c>
      <c r="C81" s="11">
        <v>42766</v>
      </c>
      <c r="D81" s="12">
        <v>833</v>
      </c>
      <c r="E81" s="26" t="s">
        <v>9</v>
      </c>
      <c r="F81" s="26" t="s">
        <v>10</v>
      </c>
      <c r="J81" s="27">
        <f>(D81-D81)</f>
        <v>0</v>
      </c>
    </row>
    <row r="82" spans="1:10" x14ac:dyDescent="0.3">
      <c r="A82" s="15" t="s">
        <v>35</v>
      </c>
      <c r="B82" s="16" t="s">
        <v>8</v>
      </c>
      <c r="C82" s="17">
        <v>43173</v>
      </c>
      <c r="D82" s="18">
        <v>813</v>
      </c>
      <c r="E82" s="19" t="s">
        <v>9</v>
      </c>
      <c r="F82" s="19" t="s">
        <v>10</v>
      </c>
      <c r="G82" s="20">
        <f>((D82-D81)/10)/((C82-C81)/365.25)</f>
        <v>-1.7948402948402948</v>
      </c>
      <c r="J82" s="27">
        <f>(D82-D81)</f>
        <v>-20</v>
      </c>
    </row>
    <row r="83" spans="1:10" x14ac:dyDescent="0.3">
      <c r="A83" s="3" t="s">
        <v>36</v>
      </c>
      <c r="B83" s="4" t="s">
        <v>8</v>
      </c>
      <c r="C83" s="5">
        <v>42766</v>
      </c>
      <c r="D83" s="6">
        <v>794</v>
      </c>
      <c r="E83" s="7" t="s">
        <v>9</v>
      </c>
      <c r="F83" s="7" t="s">
        <v>10</v>
      </c>
      <c r="J83" s="27">
        <f>(D83-D83)</f>
        <v>0</v>
      </c>
    </row>
    <row r="84" spans="1:10" x14ac:dyDescent="0.3">
      <c r="A84" s="15" t="s">
        <v>36</v>
      </c>
      <c r="B84" s="16" t="s">
        <v>8</v>
      </c>
      <c r="C84" s="17">
        <v>43173</v>
      </c>
      <c r="D84" s="18">
        <v>827</v>
      </c>
      <c r="E84" s="19" t="s">
        <v>9</v>
      </c>
      <c r="F84" s="19" t="s">
        <v>10</v>
      </c>
      <c r="G84" s="20">
        <f>((D84-D83)/10)/((C84-C83)/365.25)</f>
        <v>2.9614864864864865</v>
      </c>
      <c r="J84" s="27">
        <f>(D84-D83)</f>
        <v>33</v>
      </c>
    </row>
    <row r="85" spans="1:10" x14ac:dyDescent="0.3">
      <c r="A85" s="3" t="s">
        <v>37</v>
      </c>
      <c r="B85" s="4" t="s">
        <v>8</v>
      </c>
      <c r="C85" s="5">
        <v>42766</v>
      </c>
      <c r="D85" s="6">
        <v>499</v>
      </c>
      <c r="E85" s="7" t="s">
        <v>9</v>
      </c>
      <c r="F85" s="7" t="s">
        <v>10</v>
      </c>
      <c r="J85" s="27">
        <f>(D85-D85)</f>
        <v>0</v>
      </c>
    </row>
    <row r="86" spans="1:10" x14ac:dyDescent="0.3">
      <c r="A86" s="15" t="s">
        <v>37</v>
      </c>
      <c r="B86" s="16" t="s">
        <v>8</v>
      </c>
      <c r="C86" s="17">
        <v>43185</v>
      </c>
      <c r="D86" s="18">
        <v>514</v>
      </c>
      <c r="E86" s="19" t="s">
        <v>9</v>
      </c>
      <c r="F86" s="19" t="s">
        <v>10</v>
      </c>
      <c r="G86" s="20">
        <f>((D86-D85)/10)/((C86-C85)/365.25)</f>
        <v>1.3075775656324582</v>
      </c>
      <c r="J86" s="27">
        <f>(D86-D85)</f>
        <v>15</v>
      </c>
    </row>
    <row r="87" spans="1:10" x14ac:dyDescent="0.3">
      <c r="A87" s="3" t="s">
        <v>38</v>
      </c>
      <c r="B87" s="4" t="s">
        <v>8</v>
      </c>
      <c r="C87" s="5">
        <v>42766</v>
      </c>
      <c r="D87" s="6">
        <v>746</v>
      </c>
      <c r="E87" s="13" t="s">
        <v>9</v>
      </c>
      <c r="F87" s="13" t="s">
        <v>10</v>
      </c>
      <c r="J87" s="27">
        <f>(D87-D87)</f>
        <v>0</v>
      </c>
    </row>
    <row r="88" spans="1:10" x14ac:dyDescent="0.3">
      <c r="A88" s="15" t="s">
        <v>38</v>
      </c>
      <c r="B88" s="16" t="s">
        <v>8</v>
      </c>
      <c r="C88" s="17">
        <v>43185</v>
      </c>
      <c r="D88" s="18">
        <v>788</v>
      </c>
      <c r="E88" s="19" t="s">
        <v>9</v>
      </c>
      <c r="F88" s="19" t="s">
        <v>10</v>
      </c>
      <c r="G88" s="20">
        <f>((D88-D87)/10)/((C88-C87)/365.25)</f>
        <v>3.6612171837708831</v>
      </c>
      <c r="J88" s="27">
        <f>(D88-D87)</f>
        <v>42</v>
      </c>
    </row>
    <row r="89" spans="1:10" x14ac:dyDescent="0.3">
      <c r="A89" s="9" t="s">
        <v>39</v>
      </c>
      <c r="B89" s="10" t="s">
        <v>8</v>
      </c>
      <c r="C89" s="11">
        <v>42766</v>
      </c>
      <c r="D89" s="12">
        <v>483</v>
      </c>
      <c r="E89" s="13" t="s">
        <v>9</v>
      </c>
      <c r="F89" s="13" t="s">
        <v>10</v>
      </c>
      <c r="J89" s="27">
        <f>(D89-D89)</f>
        <v>0</v>
      </c>
    </row>
    <row r="90" spans="1:10" x14ac:dyDescent="0.3">
      <c r="A90" s="15" t="s">
        <v>39</v>
      </c>
      <c r="B90" s="16" t="s">
        <v>8</v>
      </c>
      <c r="C90" s="17">
        <v>43185</v>
      </c>
      <c r="D90" s="18">
        <v>523</v>
      </c>
      <c r="E90" s="19" t="s">
        <v>9</v>
      </c>
      <c r="F90" s="19" t="s">
        <v>10</v>
      </c>
      <c r="G90" s="20">
        <f>((D90-D89)/10)/((C90-C89)/365.25)</f>
        <v>3.4868735083532219</v>
      </c>
      <c r="J90" s="27">
        <f>(D90-D89)</f>
        <v>40</v>
      </c>
    </row>
    <row r="91" spans="1:10" x14ac:dyDescent="0.3">
      <c r="A91" s="9" t="s">
        <v>40</v>
      </c>
      <c r="B91" s="10" t="s">
        <v>8</v>
      </c>
      <c r="C91" s="11">
        <v>42766</v>
      </c>
      <c r="D91" s="12">
        <v>451</v>
      </c>
      <c r="E91" s="13" t="s">
        <v>9</v>
      </c>
      <c r="F91" s="13" t="s">
        <v>10</v>
      </c>
      <c r="J91" s="27">
        <f>(D91-D91)</f>
        <v>0</v>
      </c>
    </row>
    <row r="92" spans="1:10" x14ac:dyDescent="0.3">
      <c r="A92" s="15" t="s">
        <v>40</v>
      </c>
      <c r="B92" s="16" t="s">
        <v>8</v>
      </c>
      <c r="C92" s="17">
        <v>43185</v>
      </c>
      <c r="D92" s="18">
        <v>475</v>
      </c>
      <c r="E92" s="19" t="s">
        <v>9</v>
      </c>
      <c r="F92" s="19" t="s">
        <v>10</v>
      </c>
      <c r="G92" s="20">
        <f>((D92-D91)/10)/((C92-C91)/365.25)</f>
        <v>2.092124105011933</v>
      </c>
      <c r="J92" s="27">
        <f>(D92-D91)</f>
        <v>24</v>
      </c>
    </row>
    <row r="93" spans="1:10" x14ac:dyDescent="0.3">
      <c r="A93" s="9" t="s">
        <v>41</v>
      </c>
      <c r="B93" s="10" t="s">
        <v>8</v>
      </c>
      <c r="C93" s="11">
        <v>42766</v>
      </c>
      <c r="D93" s="12">
        <v>684</v>
      </c>
      <c r="E93" s="13" t="s">
        <v>9</v>
      </c>
      <c r="F93" s="13" t="s">
        <v>10</v>
      </c>
      <c r="J93" s="27">
        <f>(D93-D93)</f>
        <v>0</v>
      </c>
    </row>
    <row r="94" spans="1:10" x14ac:dyDescent="0.3">
      <c r="A94" s="15" t="s">
        <v>41</v>
      </c>
      <c r="B94" s="16" t="s">
        <v>8</v>
      </c>
      <c r="C94" s="17">
        <v>43185</v>
      </c>
      <c r="D94" s="18">
        <v>726</v>
      </c>
      <c r="E94" s="19" t="s">
        <v>9</v>
      </c>
      <c r="F94" s="19" t="s">
        <v>10</v>
      </c>
      <c r="G94" s="20">
        <f>((D94-D93)/10)/((C94-C93)/365.25)</f>
        <v>3.6612171837708831</v>
      </c>
      <c r="J94" s="27">
        <f>(D94-D93)</f>
        <v>42</v>
      </c>
    </row>
    <row r="95" spans="1:10" x14ac:dyDescent="0.3">
      <c r="A95" s="9" t="s">
        <v>42</v>
      </c>
      <c r="B95" s="10" t="s">
        <v>8</v>
      </c>
      <c r="C95" s="11">
        <v>42766</v>
      </c>
      <c r="D95" s="12" t="s">
        <v>32</v>
      </c>
      <c r="E95" s="13" t="s">
        <v>9</v>
      </c>
      <c r="F95" s="13"/>
    </row>
    <row r="96" spans="1:10" x14ac:dyDescent="0.3">
      <c r="A96" s="15" t="s">
        <v>42</v>
      </c>
      <c r="B96" s="16" t="s">
        <v>8</v>
      </c>
      <c r="C96" s="17">
        <v>43185</v>
      </c>
      <c r="D96" s="18" t="s">
        <v>32</v>
      </c>
      <c r="E96" s="19" t="s">
        <v>9</v>
      </c>
      <c r="F96" s="19"/>
      <c r="G96" s="20"/>
    </row>
    <row r="97" spans="1:10" x14ac:dyDescent="0.3">
      <c r="A97" s="9" t="s">
        <v>43</v>
      </c>
      <c r="B97" s="10" t="s">
        <v>8</v>
      </c>
      <c r="C97" s="11">
        <v>42766</v>
      </c>
      <c r="D97" s="12">
        <v>404</v>
      </c>
      <c r="E97" s="13" t="s">
        <v>9</v>
      </c>
      <c r="F97" s="13" t="s">
        <v>10</v>
      </c>
      <c r="J97" s="27">
        <f>(D97-D97)</f>
        <v>0</v>
      </c>
    </row>
    <row r="98" spans="1:10" x14ac:dyDescent="0.3">
      <c r="A98" s="15" t="s">
        <v>43</v>
      </c>
      <c r="B98" s="16" t="s">
        <v>8</v>
      </c>
      <c r="C98" s="17">
        <v>43185</v>
      </c>
      <c r="D98" s="18">
        <v>454</v>
      </c>
      <c r="E98" s="19" t="s">
        <v>9</v>
      </c>
      <c r="F98" s="19" t="s">
        <v>10</v>
      </c>
      <c r="G98" s="20">
        <f>((D98-D97)/10)/((C98-C97)/365.25)</f>
        <v>4.3585918854415278</v>
      </c>
      <c r="J98" s="27">
        <f>(D98-D97)</f>
        <v>50</v>
      </c>
    </row>
    <row r="99" spans="1:10" x14ac:dyDescent="0.3">
      <c r="A99" s="9" t="s">
        <v>44</v>
      </c>
      <c r="B99" s="10" t="s">
        <v>8</v>
      </c>
      <c r="C99" s="11">
        <v>42766</v>
      </c>
      <c r="D99" s="12">
        <v>351</v>
      </c>
      <c r="E99" s="13" t="s">
        <v>9</v>
      </c>
      <c r="F99" s="13" t="s">
        <v>10</v>
      </c>
      <c r="J99" s="27">
        <f>(D99-D99)</f>
        <v>0</v>
      </c>
    </row>
    <row r="100" spans="1:10" x14ac:dyDescent="0.3">
      <c r="A100" s="15" t="s">
        <v>44</v>
      </c>
      <c r="B100" s="16" t="s">
        <v>8</v>
      </c>
      <c r="C100" s="17">
        <v>43185</v>
      </c>
      <c r="D100" s="18">
        <v>375</v>
      </c>
      <c r="E100" s="19" t="s">
        <v>9</v>
      </c>
      <c r="F100" s="19" t="s">
        <v>10</v>
      </c>
      <c r="G100" s="20">
        <f>((D100-D99)/10)/((C100-C99)/365.25)</f>
        <v>2.092124105011933</v>
      </c>
      <c r="J100" s="27">
        <f>(D100-D99)</f>
        <v>24</v>
      </c>
    </row>
    <row r="101" spans="1:10" x14ac:dyDescent="0.3">
      <c r="A101" s="9" t="s">
        <v>45</v>
      </c>
      <c r="B101" s="10" t="s">
        <v>8</v>
      </c>
      <c r="C101" s="11">
        <v>42766</v>
      </c>
      <c r="D101" s="12">
        <v>745</v>
      </c>
      <c r="E101" s="13" t="s">
        <v>9</v>
      </c>
      <c r="F101" s="13" t="s">
        <v>10</v>
      </c>
      <c r="J101" s="27">
        <f>(D101-D101)</f>
        <v>0</v>
      </c>
    </row>
    <row r="102" spans="1:10" x14ac:dyDescent="0.3">
      <c r="A102" s="15" t="s">
        <v>45</v>
      </c>
      <c r="B102" s="16" t="s">
        <v>8</v>
      </c>
      <c r="C102" s="17">
        <v>43185</v>
      </c>
      <c r="D102" s="18">
        <v>749</v>
      </c>
      <c r="E102" s="19" t="s">
        <v>9</v>
      </c>
      <c r="F102" s="19" t="s">
        <v>10</v>
      </c>
      <c r="G102" s="20">
        <f>((D102-D101)/10)/((C102-C101)/365.25)</f>
        <v>0.34868735083532221</v>
      </c>
      <c r="J102" s="27">
        <f>(D102-D101)</f>
        <v>4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2019-08-20T23:52:17Z</dcterms:modified>
</cp:coreProperties>
</file>